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_Server/Web_Server/Derek_Spratt/Misc/"/>
    </mc:Choice>
  </mc:AlternateContent>
  <xr:revisionPtr revIDLastSave="0" documentId="13_ncr:1_{092B5AB5-8FC5-5C46-B4C5-32109956EB79}" xr6:coauthVersionLast="45" xr6:coauthVersionMax="45" xr10:uidLastSave="{00000000-0000-0000-0000-000000000000}"/>
  <bookViews>
    <workbookView xWindow="80" yWindow="520" windowWidth="41700" windowHeight="30100" xr2:uid="{556E30B0-4771-B546-8890-9344AD22F2E6}"/>
  </bookViews>
  <sheets>
    <sheet name="Sheet1" sheetId="1" r:id="rId1"/>
  </sheets>
  <definedNames>
    <definedName name="_xlnm.Print_Area" localSheetId="0">Sheet1!$A$1:$I$687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1" i="1" l="1"/>
  <c r="H631" i="1" s="1"/>
  <c r="I631" i="1" s="1"/>
  <c r="G679" i="1"/>
  <c r="H679" i="1" s="1"/>
  <c r="G685" i="1"/>
  <c r="G684" i="1"/>
  <c r="H684" i="1" s="1"/>
  <c r="I684" i="1" s="1"/>
  <c r="G683" i="1"/>
  <c r="G681" i="1"/>
  <c r="G680" i="1"/>
  <c r="H680" i="1" s="1"/>
  <c r="I680" i="1" s="1"/>
  <c r="G678" i="1"/>
  <c r="H678" i="1" s="1"/>
  <c r="I678" i="1" s="1"/>
  <c r="G657" i="1"/>
  <c r="H657" i="1" s="1"/>
  <c r="I657" i="1" s="1"/>
  <c r="G658" i="1"/>
  <c r="H658" i="1" s="1"/>
  <c r="G659" i="1"/>
  <c r="H659" i="1" s="1"/>
  <c r="G660" i="1"/>
  <c r="H660" i="1" s="1"/>
  <c r="I660" i="1" s="1"/>
  <c r="G661" i="1"/>
  <c r="H661" i="1" s="1"/>
  <c r="I661" i="1" s="1"/>
  <c r="G662" i="1"/>
  <c r="H662" i="1" s="1"/>
  <c r="G663" i="1"/>
  <c r="G664" i="1"/>
  <c r="H664" i="1" s="1"/>
  <c r="I664" i="1" s="1"/>
  <c r="G665" i="1"/>
  <c r="H665" i="1" s="1"/>
  <c r="I665" i="1" s="1"/>
  <c r="G666" i="1"/>
  <c r="H666" i="1" s="1"/>
  <c r="G667" i="1"/>
  <c r="G668" i="1"/>
  <c r="H668" i="1" s="1"/>
  <c r="I668" i="1" s="1"/>
  <c r="G669" i="1"/>
  <c r="H669" i="1" s="1"/>
  <c r="G670" i="1"/>
  <c r="H670" i="1" s="1"/>
  <c r="G671" i="1"/>
  <c r="G672" i="1"/>
  <c r="H672" i="1" s="1"/>
  <c r="I672" i="1" s="1"/>
  <c r="G673" i="1"/>
  <c r="H673" i="1" s="1"/>
  <c r="I673" i="1" s="1"/>
  <c r="G674" i="1"/>
  <c r="H674" i="1" s="1"/>
  <c r="G675" i="1"/>
  <c r="H675" i="1" s="1"/>
  <c r="G676" i="1"/>
  <c r="H676" i="1" s="1"/>
  <c r="G656" i="1"/>
  <c r="H656" i="1" s="1"/>
  <c r="I656" i="1" s="1"/>
  <c r="E654" i="1"/>
  <c r="G654" i="1" s="1"/>
  <c r="G652" i="1"/>
  <c r="G651" i="1"/>
  <c r="H651" i="1" s="1"/>
  <c r="I651" i="1" s="1"/>
  <c r="G649" i="1"/>
  <c r="G648" i="1"/>
  <c r="H648" i="1" s="1"/>
  <c r="I648" i="1" s="1"/>
  <c r="G646" i="1"/>
  <c r="H646" i="1" s="1"/>
  <c r="I646" i="1" s="1"/>
  <c r="G644" i="1"/>
  <c r="G643" i="1"/>
  <c r="G642" i="1"/>
  <c r="H642" i="1" s="1"/>
  <c r="I642" i="1" s="1"/>
  <c r="G641" i="1"/>
  <c r="H641" i="1" s="1"/>
  <c r="I641" i="1" s="1"/>
  <c r="G627" i="1"/>
  <c r="H627" i="1" s="1"/>
  <c r="I627" i="1" s="1"/>
  <c r="G633" i="1"/>
  <c r="G630" i="1"/>
  <c r="H630" i="1" s="1"/>
  <c r="I630" i="1" s="1"/>
  <c r="G629" i="1"/>
  <c r="G626" i="1"/>
  <c r="G624" i="1"/>
  <c r="G623" i="1"/>
  <c r="H623" i="1" s="1"/>
  <c r="I623" i="1" s="1"/>
  <c r="G622" i="1"/>
  <c r="H622" i="1" s="1"/>
  <c r="I622" i="1" s="1"/>
  <c r="G639" i="1"/>
  <c r="H639" i="1" s="1"/>
  <c r="I639" i="1" s="1"/>
  <c r="G638" i="1"/>
  <c r="H638" i="1" s="1"/>
  <c r="I638" i="1" s="1"/>
  <c r="G637" i="1"/>
  <c r="G635" i="1"/>
  <c r="H635" i="1" s="1"/>
  <c r="G636" i="1"/>
  <c r="I676" i="1" l="1"/>
  <c r="I679" i="1"/>
  <c r="H667" i="1"/>
  <c r="I667" i="1" s="1"/>
  <c r="I669" i="1"/>
  <c r="I675" i="1"/>
  <c r="H671" i="1"/>
  <c r="I671" i="1" s="1"/>
  <c r="H663" i="1"/>
  <c r="I663" i="1" s="1"/>
  <c r="I659" i="1"/>
  <c r="H683" i="1"/>
  <c r="I683" i="1" s="1"/>
  <c r="H685" i="1"/>
  <c r="I685" i="1" s="1"/>
  <c r="H681" i="1"/>
  <c r="I681" i="1" s="1"/>
  <c r="I674" i="1"/>
  <c r="I670" i="1"/>
  <c r="I666" i="1"/>
  <c r="I662" i="1"/>
  <c r="I658" i="1"/>
  <c r="H654" i="1"/>
  <c r="I654" i="1" s="1"/>
  <c r="H652" i="1"/>
  <c r="I652" i="1" s="1"/>
  <c r="H649" i="1"/>
  <c r="I649" i="1" s="1"/>
  <c r="H643" i="1"/>
  <c r="I643" i="1" s="1"/>
  <c r="H644" i="1"/>
  <c r="I644" i="1" s="1"/>
  <c r="H633" i="1"/>
  <c r="I633" i="1" s="1"/>
  <c r="H629" i="1"/>
  <c r="I629" i="1" s="1"/>
  <c r="H626" i="1"/>
  <c r="I626" i="1" s="1"/>
  <c r="H624" i="1"/>
  <c r="I624" i="1" s="1"/>
  <c r="H637" i="1"/>
  <c r="I637" i="1" s="1"/>
  <c r="I635" i="1"/>
  <c r="H636" i="1"/>
  <c r="I636" i="1" s="1"/>
  <c r="E582" i="1"/>
  <c r="G582" i="1" s="1"/>
  <c r="G581" i="1"/>
  <c r="H581" i="1" s="1"/>
  <c r="I687" i="1" l="1"/>
  <c r="I581" i="1"/>
  <c r="H582" i="1"/>
  <c r="I582" i="1" s="1"/>
  <c r="E439" i="1"/>
  <c r="G439" i="1" s="1"/>
  <c r="H439" i="1" s="1"/>
  <c r="E506" i="1"/>
  <c r="G506" i="1" s="1"/>
  <c r="H506" i="1" s="1"/>
  <c r="E532" i="1"/>
  <c r="E601" i="1"/>
  <c r="E607" i="1"/>
  <c r="G607" i="1" s="1"/>
  <c r="H607" i="1" s="1"/>
  <c r="E590" i="1"/>
  <c r="G590" i="1" s="1"/>
  <c r="H590" i="1" s="1"/>
  <c r="E589" i="1"/>
  <c r="E605" i="1"/>
  <c r="G606" i="1"/>
  <c r="G613" i="1"/>
  <c r="H613" i="1" s="1"/>
  <c r="I613" i="1" s="1"/>
  <c r="G612" i="1"/>
  <c r="H612" i="1" s="1"/>
  <c r="I612" i="1" s="1"/>
  <c r="G611" i="1"/>
  <c r="H611" i="1" s="1"/>
  <c r="G610" i="1"/>
  <c r="G609" i="1"/>
  <c r="H609" i="1" s="1"/>
  <c r="I609" i="1" s="1"/>
  <c r="G608" i="1"/>
  <c r="H608" i="1" s="1"/>
  <c r="I608" i="1" s="1"/>
  <c r="G605" i="1"/>
  <c r="G604" i="1"/>
  <c r="H604" i="1" s="1"/>
  <c r="I604" i="1" s="1"/>
  <c r="G603" i="1"/>
  <c r="H603" i="1" s="1"/>
  <c r="I603" i="1" s="1"/>
  <c r="G602" i="1"/>
  <c r="G601" i="1"/>
  <c r="G600" i="1"/>
  <c r="H600" i="1" s="1"/>
  <c r="I600" i="1" s="1"/>
  <c r="G599" i="1"/>
  <c r="H599" i="1" s="1"/>
  <c r="I599" i="1" s="1"/>
  <c r="G598" i="1"/>
  <c r="H598" i="1" s="1"/>
  <c r="G597" i="1"/>
  <c r="G596" i="1"/>
  <c r="H596" i="1" s="1"/>
  <c r="I596" i="1" s="1"/>
  <c r="G595" i="1"/>
  <c r="H595" i="1" s="1"/>
  <c r="I595" i="1" s="1"/>
  <c r="G594" i="1"/>
  <c r="G593" i="1"/>
  <c r="G592" i="1"/>
  <c r="H592" i="1" s="1"/>
  <c r="I592" i="1" s="1"/>
  <c r="G591" i="1"/>
  <c r="H591" i="1" s="1"/>
  <c r="I591" i="1" s="1"/>
  <c r="G589" i="1"/>
  <c r="G588" i="1"/>
  <c r="H588" i="1" s="1"/>
  <c r="I588" i="1" s="1"/>
  <c r="G587" i="1"/>
  <c r="H587" i="1" s="1"/>
  <c r="G586" i="1"/>
  <c r="G585" i="1"/>
  <c r="H585" i="1" s="1"/>
  <c r="I585" i="1" s="1"/>
  <c r="G584" i="1"/>
  <c r="H584" i="1" s="1"/>
  <c r="I584" i="1" s="1"/>
  <c r="G583" i="1"/>
  <c r="G580" i="1"/>
  <c r="G579" i="1"/>
  <c r="H579" i="1" s="1"/>
  <c r="I579" i="1" s="1"/>
  <c r="G578" i="1"/>
  <c r="H578" i="1" s="1"/>
  <c r="I578" i="1" s="1"/>
  <c r="G577" i="1"/>
  <c r="G576" i="1"/>
  <c r="G575" i="1"/>
  <c r="H575" i="1" s="1"/>
  <c r="I575" i="1" s="1"/>
  <c r="G574" i="1"/>
  <c r="H574" i="1" s="1"/>
  <c r="I574" i="1" s="1"/>
  <c r="G573" i="1"/>
  <c r="G572" i="1"/>
  <c r="G571" i="1"/>
  <c r="H571" i="1" s="1"/>
  <c r="I571" i="1" s="1"/>
  <c r="G570" i="1"/>
  <c r="H570" i="1" s="1"/>
  <c r="I570" i="1" s="1"/>
  <c r="G569" i="1"/>
  <c r="G568" i="1"/>
  <c r="G567" i="1"/>
  <c r="H567" i="1" s="1"/>
  <c r="I567" i="1" s="1"/>
  <c r="G566" i="1"/>
  <c r="H566" i="1" s="1"/>
  <c r="I566" i="1" s="1"/>
  <c r="G565" i="1"/>
  <c r="G564" i="1"/>
  <c r="G563" i="1"/>
  <c r="H563" i="1" s="1"/>
  <c r="I563" i="1" s="1"/>
  <c r="E539" i="1"/>
  <c r="G539" i="1" s="1"/>
  <c r="H539" i="1" s="1"/>
  <c r="I539" i="1" s="1"/>
  <c r="E549" i="1"/>
  <c r="G549" i="1" s="1"/>
  <c r="G557" i="1"/>
  <c r="G556" i="1"/>
  <c r="H556" i="1" s="1"/>
  <c r="I556" i="1" s="1"/>
  <c r="G555" i="1"/>
  <c r="H555" i="1" s="1"/>
  <c r="I555" i="1" s="1"/>
  <c r="G554" i="1"/>
  <c r="G553" i="1"/>
  <c r="G552" i="1"/>
  <c r="H552" i="1" s="1"/>
  <c r="I552" i="1" s="1"/>
  <c r="G551" i="1"/>
  <c r="H551" i="1" s="1"/>
  <c r="I551" i="1" s="1"/>
  <c r="G550" i="1"/>
  <c r="H550" i="1" s="1"/>
  <c r="G548" i="1"/>
  <c r="H548" i="1" s="1"/>
  <c r="I548" i="1" s="1"/>
  <c r="G547" i="1"/>
  <c r="H547" i="1" s="1"/>
  <c r="I547" i="1" s="1"/>
  <c r="G546" i="1"/>
  <c r="G545" i="1"/>
  <c r="H545" i="1" s="1"/>
  <c r="G544" i="1"/>
  <c r="G543" i="1"/>
  <c r="H543" i="1" s="1"/>
  <c r="I543" i="1" s="1"/>
  <c r="G542" i="1"/>
  <c r="H542" i="1" s="1"/>
  <c r="I542" i="1" s="1"/>
  <c r="G541" i="1"/>
  <c r="H541" i="1" s="1"/>
  <c r="G540" i="1"/>
  <c r="G538" i="1"/>
  <c r="H538" i="1" s="1"/>
  <c r="I538" i="1" s="1"/>
  <c r="G537" i="1"/>
  <c r="G536" i="1"/>
  <c r="G535" i="1"/>
  <c r="H535" i="1" s="1"/>
  <c r="I535" i="1" s="1"/>
  <c r="G534" i="1"/>
  <c r="H534" i="1" s="1"/>
  <c r="I534" i="1" s="1"/>
  <c r="G533" i="1"/>
  <c r="G531" i="1"/>
  <c r="H531" i="1" s="1"/>
  <c r="I531" i="1" s="1"/>
  <c r="G530" i="1"/>
  <c r="H530" i="1" s="1"/>
  <c r="I530" i="1" s="1"/>
  <c r="G532" i="1"/>
  <c r="E524" i="1"/>
  <c r="G524" i="1" s="1"/>
  <c r="H524" i="1" s="1"/>
  <c r="E513" i="1"/>
  <c r="G513" i="1" s="1"/>
  <c r="H513" i="1" s="1"/>
  <c r="I513" i="1" s="1"/>
  <c r="E511" i="1"/>
  <c r="G511" i="1" s="1"/>
  <c r="H511" i="1" s="1"/>
  <c r="I511" i="1" s="1"/>
  <c r="G504" i="1"/>
  <c r="H504" i="1" s="1"/>
  <c r="I504" i="1" s="1"/>
  <c r="G517" i="1"/>
  <c r="H517" i="1" s="1"/>
  <c r="E519" i="1"/>
  <c r="G519" i="1" s="1"/>
  <c r="E520" i="1"/>
  <c r="G520" i="1" s="1"/>
  <c r="H520" i="1" s="1"/>
  <c r="E497" i="1"/>
  <c r="G497" i="1" s="1"/>
  <c r="H497" i="1" s="1"/>
  <c r="E502" i="1"/>
  <c r="G502" i="1" s="1"/>
  <c r="H502" i="1" s="1"/>
  <c r="E501" i="1"/>
  <c r="G501" i="1" s="1"/>
  <c r="G499" i="1"/>
  <c r="H499" i="1" s="1"/>
  <c r="E500" i="1"/>
  <c r="G500" i="1" s="1"/>
  <c r="H500" i="1" s="1"/>
  <c r="G518" i="1"/>
  <c r="H518" i="1" s="1"/>
  <c r="E512" i="1"/>
  <c r="G512" i="1" s="1"/>
  <c r="H512" i="1" s="1"/>
  <c r="G384" i="1"/>
  <c r="H384" i="1" s="1"/>
  <c r="E509" i="1"/>
  <c r="G509" i="1" s="1"/>
  <c r="H509" i="1" s="1"/>
  <c r="G510" i="1"/>
  <c r="H510" i="1" s="1"/>
  <c r="E508" i="1"/>
  <c r="G508" i="1" s="1"/>
  <c r="H508" i="1" s="1"/>
  <c r="E482" i="1"/>
  <c r="G482" i="1" s="1"/>
  <c r="E483" i="1"/>
  <c r="G483" i="1" s="1"/>
  <c r="H483" i="1" s="1"/>
  <c r="I483" i="1" s="1"/>
  <c r="G479" i="1"/>
  <c r="H479" i="1" s="1"/>
  <c r="I479" i="1" s="1"/>
  <c r="G480" i="1"/>
  <c r="H480" i="1" s="1"/>
  <c r="G481" i="1"/>
  <c r="H481" i="1" s="1"/>
  <c r="G484" i="1"/>
  <c r="H484" i="1" s="1"/>
  <c r="G485" i="1"/>
  <c r="H485" i="1" s="1"/>
  <c r="G486" i="1"/>
  <c r="H486" i="1" s="1"/>
  <c r="G487" i="1"/>
  <c r="H487" i="1" s="1"/>
  <c r="I487" i="1" s="1"/>
  <c r="G488" i="1"/>
  <c r="H488" i="1" s="1"/>
  <c r="G489" i="1"/>
  <c r="H489" i="1" s="1"/>
  <c r="G490" i="1"/>
  <c r="H490" i="1" s="1"/>
  <c r="G491" i="1"/>
  <c r="H491" i="1" s="1"/>
  <c r="I491" i="1" s="1"/>
  <c r="G492" i="1"/>
  <c r="H492" i="1" s="1"/>
  <c r="G493" i="1"/>
  <c r="H493" i="1" s="1"/>
  <c r="G494" i="1"/>
  <c r="G495" i="1"/>
  <c r="H495" i="1" s="1"/>
  <c r="I495" i="1" s="1"/>
  <c r="G496" i="1"/>
  <c r="H496" i="1" s="1"/>
  <c r="G498" i="1"/>
  <c r="H498" i="1" s="1"/>
  <c r="G503" i="1"/>
  <c r="H503" i="1" s="1"/>
  <c r="I503" i="1" s="1"/>
  <c r="G505" i="1"/>
  <c r="H505" i="1" s="1"/>
  <c r="D522" i="1"/>
  <c r="E522" i="1" s="1"/>
  <c r="G522" i="1" s="1"/>
  <c r="G523" i="1"/>
  <c r="H523" i="1" s="1"/>
  <c r="G514" i="1"/>
  <c r="H514" i="1" s="1"/>
  <c r="G515" i="1"/>
  <c r="H515" i="1" s="1"/>
  <c r="G516" i="1"/>
  <c r="H516" i="1" s="1"/>
  <c r="G507" i="1"/>
  <c r="H507" i="1" s="1"/>
  <c r="G521" i="1"/>
  <c r="H521" i="1" s="1"/>
  <c r="I521" i="1" s="1"/>
  <c r="D462" i="1"/>
  <c r="E462" i="1" s="1"/>
  <c r="E438" i="1"/>
  <c r="G438" i="1" s="1"/>
  <c r="H438" i="1" s="1"/>
  <c r="I438" i="1" s="1"/>
  <c r="E437" i="1"/>
  <c r="G437" i="1" s="1"/>
  <c r="E436" i="1"/>
  <c r="G436" i="1" s="1"/>
  <c r="G478" i="1"/>
  <c r="H478" i="1" s="1"/>
  <c r="I478" i="1" s="1"/>
  <c r="G472" i="1"/>
  <c r="G471" i="1"/>
  <c r="H471" i="1" s="1"/>
  <c r="G470" i="1"/>
  <c r="H470" i="1" s="1"/>
  <c r="I470" i="1" s="1"/>
  <c r="G469" i="1"/>
  <c r="G468" i="1"/>
  <c r="G467" i="1"/>
  <c r="H467" i="1" s="1"/>
  <c r="G466" i="1"/>
  <c r="H466" i="1" s="1"/>
  <c r="I466" i="1" s="1"/>
  <c r="G465" i="1"/>
  <c r="G464" i="1"/>
  <c r="G461" i="1"/>
  <c r="G460" i="1"/>
  <c r="G455" i="1"/>
  <c r="H455" i="1" s="1"/>
  <c r="G454" i="1"/>
  <c r="H454" i="1" s="1"/>
  <c r="I454" i="1" s="1"/>
  <c r="G453" i="1"/>
  <c r="G450" i="1"/>
  <c r="H450" i="1" s="1"/>
  <c r="I450" i="1" s="1"/>
  <c r="G448" i="1"/>
  <c r="G447" i="1"/>
  <c r="H447" i="1" s="1"/>
  <c r="G444" i="1"/>
  <c r="G378" i="1"/>
  <c r="H378" i="1" s="1"/>
  <c r="E409" i="1"/>
  <c r="G409" i="1" s="1"/>
  <c r="H409" i="1" s="1"/>
  <c r="E410" i="1"/>
  <c r="G410" i="1" s="1"/>
  <c r="H410" i="1" s="1"/>
  <c r="E411" i="1"/>
  <c r="G411" i="1" s="1"/>
  <c r="E412" i="1"/>
  <c r="G412" i="1" s="1"/>
  <c r="H412" i="1" s="1"/>
  <c r="E413" i="1"/>
  <c r="G413" i="1" s="1"/>
  <c r="E414" i="1"/>
  <c r="G414" i="1" s="1"/>
  <c r="E415" i="1"/>
  <c r="G415" i="1" s="1"/>
  <c r="H415" i="1" s="1"/>
  <c r="E416" i="1"/>
  <c r="G416" i="1" s="1"/>
  <c r="H416" i="1" s="1"/>
  <c r="E420" i="1"/>
  <c r="G420" i="1" s="1"/>
  <c r="H420" i="1" s="1"/>
  <c r="I420" i="1" s="1"/>
  <c r="E419" i="1"/>
  <c r="G419" i="1" s="1"/>
  <c r="E418" i="1"/>
  <c r="G418" i="1" s="1"/>
  <c r="H418" i="1" s="1"/>
  <c r="E417" i="1"/>
  <c r="G417" i="1" s="1"/>
  <c r="H417" i="1" s="1"/>
  <c r="E421" i="1"/>
  <c r="G421" i="1" s="1"/>
  <c r="I607" i="1" l="1"/>
  <c r="H569" i="1"/>
  <c r="I569" i="1" s="1"/>
  <c r="H573" i="1"/>
  <c r="I573" i="1" s="1"/>
  <c r="H594" i="1"/>
  <c r="I594" i="1" s="1"/>
  <c r="H602" i="1"/>
  <c r="I602" i="1" s="1"/>
  <c r="H565" i="1"/>
  <c r="I565" i="1" s="1"/>
  <c r="H577" i="1"/>
  <c r="I577" i="1" s="1"/>
  <c r="H583" i="1"/>
  <c r="I583" i="1" s="1"/>
  <c r="H606" i="1"/>
  <c r="I606" i="1" s="1"/>
  <c r="H564" i="1"/>
  <c r="I564" i="1" s="1"/>
  <c r="H568" i="1"/>
  <c r="I568" i="1" s="1"/>
  <c r="H572" i="1"/>
  <c r="I572" i="1" s="1"/>
  <c r="H576" i="1"/>
  <c r="I576" i="1" s="1"/>
  <c r="H580" i="1"/>
  <c r="I580" i="1" s="1"/>
  <c r="H586" i="1"/>
  <c r="I586" i="1" s="1"/>
  <c r="I587" i="1"/>
  <c r="H589" i="1"/>
  <c r="I589" i="1" s="1"/>
  <c r="I590" i="1"/>
  <c r="H593" i="1"/>
  <c r="I593" i="1" s="1"/>
  <c r="H597" i="1"/>
  <c r="I597" i="1" s="1"/>
  <c r="I598" i="1"/>
  <c r="H601" i="1"/>
  <c r="I601" i="1" s="1"/>
  <c r="H605" i="1"/>
  <c r="I605" i="1" s="1"/>
  <c r="H610" i="1"/>
  <c r="I610" i="1" s="1"/>
  <c r="I611" i="1"/>
  <c r="H482" i="1"/>
  <c r="I482" i="1" s="1"/>
  <c r="H494" i="1"/>
  <c r="I494" i="1" s="1"/>
  <c r="H533" i="1"/>
  <c r="I533" i="1" s="1"/>
  <c r="H537" i="1"/>
  <c r="I537" i="1" s="1"/>
  <c r="H546" i="1"/>
  <c r="I546" i="1" s="1"/>
  <c r="H554" i="1"/>
  <c r="I554" i="1" s="1"/>
  <c r="H532" i="1"/>
  <c r="I532" i="1" s="1"/>
  <c r="H536" i="1"/>
  <c r="I536" i="1" s="1"/>
  <c r="H540" i="1"/>
  <c r="I540" i="1" s="1"/>
  <c r="I541" i="1"/>
  <c r="H544" i="1"/>
  <c r="I544" i="1" s="1"/>
  <c r="I545" i="1"/>
  <c r="H549" i="1"/>
  <c r="I549" i="1" s="1"/>
  <c r="I550" i="1"/>
  <c r="H553" i="1"/>
  <c r="I553" i="1" s="1"/>
  <c r="H557" i="1"/>
  <c r="I557" i="1" s="1"/>
  <c r="I498" i="1"/>
  <c r="H519" i="1"/>
  <c r="I519" i="1" s="1"/>
  <c r="I505" i="1"/>
  <c r="I499" i="1"/>
  <c r="I493" i="1"/>
  <c r="I517" i="1"/>
  <c r="I520" i="1"/>
  <c r="I486" i="1"/>
  <c r="I490" i="1"/>
  <c r="I489" i="1"/>
  <c r="H501" i="1"/>
  <c r="I501" i="1" s="1"/>
  <c r="I500" i="1"/>
  <c r="I497" i="1"/>
  <c r="I485" i="1"/>
  <c r="I518" i="1"/>
  <c r="I512" i="1"/>
  <c r="I384" i="1"/>
  <c r="I509" i="1"/>
  <c r="I510" i="1"/>
  <c r="I481" i="1"/>
  <c r="I502" i="1"/>
  <c r="I496" i="1"/>
  <c r="I492" i="1"/>
  <c r="I488" i="1"/>
  <c r="I484" i="1"/>
  <c r="I480" i="1"/>
  <c r="I516" i="1"/>
  <c r="H522" i="1"/>
  <c r="I522" i="1" s="1"/>
  <c r="I515" i="1"/>
  <c r="I523" i="1"/>
  <c r="I514" i="1"/>
  <c r="I506" i="1"/>
  <c r="I508" i="1"/>
  <c r="I524" i="1"/>
  <c r="I507" i="1"/>
  <c r="I455" i="1"/>
  <c r="H419" i="1"/>
  <c r="I419" i="1" s="1"/>
  <c r="H414" i="1"/>
  <c r="I414" i="1" s="1"/>
  <c r="I378" i="1"/>
  <c r="I447" i="1"/>
  <c r="I471" i="1"/>
  <c r="I467" i="1"/>
  <c r="I439" i="1"/>
  <c r="G462" i="1"/>
  <c r="H462" i="1" s="1"/>
  <c r="I462" i="1" s="1"/>
  <c r="H465" i="1"/>
  <c r="I465" i="1" s="1"/>
  <c r="H453" i="1"/>
  <c r="I453" i="1" s="1"/>
  <c r="H461" i="1"/>
  <c r="I461" i="1" s="1"/>
  <c r="H469" i="1"/>
  <c r="I469" i="1" s="1"/>
  <c r="H437" i="1"/>
  <c r="I437" i="1" s="1"/>
  <c r="H444" i="1"/>
  <c r="I444" i="1" s="1"/>
  <c r="H448" i="1"/>
  <c r="I448" i="1" s="1"/>
  <c r="H460" i="1"/>
  <c r="I460" i="1" s="1"/>
  <c r="H464" i="1"/>
  <c r="I464" i="1" s="1"/>
  <c r="H468" i="1"/>
  <c r="I468" i="1" s="1"/>
  <c r="H472" i="1"/>
  <c r="I472" i="1" s="1"/>
  <c r="H436" i="1"/>
  <c r="I436" i="1" s="1"/>
  <c r="H413" i="1"/>
  <c r="I413" i="1" s="1"/>
  <c r="H411" i="1"/>
  <c r="I411" i="1" s="1"/>
  <c r="I410" i="1"/>
  <c r="I409" i="1"/>
  <c r="I415" i="1"/>
  <c r="I417" i="1"/>
  <c r="I418" i="1"/>
  <c r="I416" i="1"/>
  <c r="I412" i="1"/>
  <c r="H421" i="1"/>
  <c r="I421" i="1" s="1"/>
  <c r="G426" i="1"/>
  <c r="E446" i="1"/>
  <c r="G446" i="1" s="1"/>
  <c r="H446" i="1" s="1"/>
  <c r="I446" i="1" s="1"/>
  <c r="G269" i="1"/>
  <c r="H269" i="1" s="1"/>
  <c r="D452" i="1"/>
  <c r="E452" i="1" s="1"/>
  <c r="G452" i="1" s="1"/>
  <c r="D451" i="1"/>
  <c r="E451" i="1" s="1"/>
  <c r="G451" i="1" s="1"/>
  <c r="H451" i="1" s="1"/>
  <c r="E449" i="1"/>
  <c r="G449" i="1" s="1"/>
  <c r="E445" i="1"/>
  <c r="G445" i="1" s="1"/>
  <c r="E443" i="1"/>
  <c r="G443" i="1" s="1"/>
  <c r="H443" i="1" s="1"/>
  <c r="E441" i="1"/>
  <c r="G441" i="1" s="1"/>
  <c r="E440" i="1"/>
  <c r="G440" i="1" s="1"/>
  <c r="D463" i="1"/>
  <c r="E463" i="1" s="1"/>
  <c r="G463" i="1" s="1"/>
  <c r="H463" i="1" s="1"/>
  <c r="E442" i="1"/>
  <c r="G442" i="1" s="1"/>
  <c r="H442" i="1" s="1"/>
  <c r="I442" i="1" s="1"/>
  <c r="E459" i="1"/>
  <c r="G459" i="1" s="1"/>
  <c r="H459" i="1" s="1"/>
  <c r="E457" i="1"/>
  <c r="G457" i="1" s="1"/>
  <c r="E458" i="1"/>
  <c r="E456" i="1"/>
  <c r="G456" i="1" s="1"/>
  <c r="E430" i="1"/>
  <c r="E393" i="1"/>
  <c r="G393" i="1" s="1"/>
  <c r="E394" i="1"/>
  <c r="G394" i="1" s="1"/>
  <c r="H394" i="1" s="1"/>
  <c r="E395" i="1"/>
  <c r="G395" i="1" s="1"/>
  <c r="H395" i="1" s="1"/>
  <c r="I395" i="1" s="1"/>
  <c r="E396" i="1"/>
  <c r="G396" i="1" s="1"/>
  <c r="E397" i="1"/>
  <c r="G397" i="1" s="1"/>
  <c r="E398" i="1"/>
  <c r="G398" i="1" s="1"/>
  <c r="E399" i="1"/>
  <c r="G399" i="1" s="1"/>
  <c r="H399" i="1" s="1"/>
  <c r="I399" i="1" s="1"/>
  <c r="E400" i="1"/>
  <c r="G400" i="1" s="1"/>
  <c r="H400" i="1" s="1"/>
  <c r="I400" i="1" s="1"/>
  <c r="E401" i="1"/>
  <c r="G401" i="1" s="1"/>
  <c r="E402" i="1"/>
  <c r="G402" i="1" s="1"/>
  <c r="H402" i="1" s="1"/>
  <c r="E403" i="1"/>
  <c r="G403" i="1" s="1"/>
  <c r="H403" i="1" s="1"/>
  <c r="I403" i="1" s="1"/>
  <c r="E404" i="1"/>
  <c r="G404" i="1" s="1"/>
  <c r="H404" i="1" s="1"/>
  <c r="I404" i="1" s="1"/>
  <c r="E405" i="1"/>
  <c r="G405" i="1" s="1"/>
  <c r="E406" i="1"/>
  <c r="G406" i="1" s="1"/>
  <c r="E407" i="1"/>
  <c r="G407" i="1" s="1"/>
  <c r="H407" i="1" s="1"/>
  <c r="I407" i="1" s="1"/>
  <c r="E408" i="1"/>
  <c r="G408" i="1" s="1"/>
  <c r="H408" i="1" s="1"/>
  <c r="I408" i="1" s="1"/>
  <c r="E422" i="1"/>
  <c r="G422" i="1" s="1"/>
  <c r="E423" i="1"/>
  <c r="G423" i="1" s="1"/>
  <c r="H423" i="1" s="1"/>
  <c r="I423" i="1" s="1"/>
  <c r="E424" i="1"/>
  <c r="G424" i="1" s="1"/>
  <c r="H424" i="1" s="1"/>
  <c r="I424" i="1" s="1"/>
  <c r="E425" i="1"/>
  <c r="G425" i="1" s="1"/>
  <c r="E427" i="1"/>
  <c r="G427" i="1" s="1"/>
  <c r="E428" i="1"/>
  <c r="G428" i="1" s="1"/>
  <c r="H428" i="1" s="1"/>
  <c r="I428" i="1" s="1"/>
  <c r="E392" i="1"/>
  <c r="G392" i="1" s="1"/>
  <c r="G430" i="1"/>
  <c r="G429" i="1"/>
  <c r="H429" i="1" s="1"/>
  <c r="I429" i="1" s="1"/>
  <c r="I614" i="1" l="1"/>
  <c r="I558" i="1"/>
  <c r="I525" i="1"/>
  <c r="H449" i="1"/>
  <c r="I449" i="1" s="1"/>
  <c r="I463" i="1"/>
  <c r="I443" i="1"/>
  <c r="G458" i="1"/>
  <c r="H458" i="1" s="1"/>
  <c r="I458" i="1" s="1"/>
  <c r="H456" i="1"/>
  <c r="I456" i="1" s="1"/>
  <c r="H440" i="1"/>
  <c r="I440" i="1" s="1"/>
  <c r="H441" i="1"/>
  <c r="I441" i="1" s="1"/>
  <c r="H452" i="1"/>
  <c r="I452" i="1" s="1"/>
  <c r="H445" i="1"/>
  <c r="I445" i="1" s="1"/>
  <c r="H457" i="1"/>
  <c r="I457" i="1" s="1"/>
  <c r="I451" i="1"/>
  <c r="I459" i="1"/>
  <c r="H396" i="1"/>
  <c r="I396" i="1" s="1"/>
  <c r="H426" i="1"/>
  <c r="I426" i="1" s="1"/>
  <c r="I269" i="1"/>
  <c r="H392" i="1"/>
  <c r="I392" i="1" s="1"/>
  <c r="H398" i="1"/>
  <c r="I398" i="1" s="1"/>
  <c r="H406" i="1"/>
  <c r="I406" i="1" s="1"/>
  <c r="H422" i="1"/>
  <c r="I422" i="1" s="1"/>
  <c r="H427" i="1"/>
  <c r="I427" i="1" s="1"/>
  <c r="H393" i="1"/>
  <c r="I393" i="1" s="1"/>
  <c r="I394" i="1"/>
  <c r="H397" i="1"/>
  <c r="I397" i="1" s="1"/>
  <c r="H401" i="1"/>
  <c r="I401" i="1" s="1"/>
  <c r="I402" i="1"/>
  <c r="H405" i="1"/>
  <c r="I405" i="1" s="1"/>
  <c r="H425" i="1"/>
  <c r="I425" i="1" s="1"/>
  <c r="H430" i="1"/>
  <c r="I430" i="1" s="1"/>
  <c r="G373" i="1"/>
  <c r="H373" i="1" s="1"/>
  <c r="G370" i="1"/>
  <c r="H370" i="1" s="1"/>
  <c r="G361" i="1"/>
  <c r="H361" i="1" s="1"/>
  <c r="G359" i="1"/>
  <c r="H359" i="1" s="1"/>
  <c r="G368" i="1"/>
  <c r="H368" i="1" s="1"/>
  <c r="G386" i="1"/>
  <c r="G385" i="1"/>
  <c r="H385" i="1" s="1"/>
  <c r="I385" i="1" s="1"/>
  <c r="G383" i="1"/>
  <c r="H383" i="1" s="1"/>
  <c r="I383" i="1" s="1"/>
  <c r="G382" i="1"/>
  <c r="G381" i="1"/>
  <c r="G380" i="1"/>
  <c r="H380" i="1" s="1"/>
  <c r="I380" i="1" s="1"/>
  <c r="G379" i="1"/>
  <c r="H379" i="1" s="1"/>
  <c r="I379" i="1" s="1"/>
  <c r="G377" i="1"/>
  <c r="G376" i="1"/>
  <c r="G375" i="1"/>
  <c r="G374" i="1"/>
  <c r="H374" i="1" s="1"/>
  <c r="I374" i="1" s="1"/>
  <c r="G372" i="1"/>
  <c r="H372" i="1" s="1"/>
  <c r="I372" i="1" s="1"/>
  <c r="G371" i="1"/>
  <c r="G369" i="1"/>
  <c r="H369" i="1" s="1"/>
  <c r="I369" i="1" s="1"/>
  <c r="G367" i="1"/>
  <c r="G366" i="1"/>
  <c r="H366" i="1" s="1"/>
  <c r="I366" i="1" s="1"/>
  <c r="G365" i="1"/>
  <c r="H365" i="1" s="1"/>
  <c r="I365" i="1" s="1"/>
  <c r="G364" i="1"/>
  <c r="G363" i="1"/>
  <c r="G362" i="1"/>
  <c r="H362" i="1" s="1"/>
  <c r="I362" i="1" s="1"/>
  <c r="G360" i="1"/>
  <c r="H360" i="1" s="1"/>
  <c r="I360" i="1" s="1"/>
  <c r="G358" i="1"/>
  <c r="G357" i="1"/>
  <c r="G356" i="1"/>
  <c r="H356" i="1" s="1"/>
  <c r="I356" i="1" s="1"/>
  <c r="G349" i="1"/>
  <c r="G348" i="1"/>
  <c r="H348" i="1" s="1"/>
  <c r="I348" i="1" s="1"/>
  <c r="G347" i="1"/>
  <c r="H347" i="1" s="1"/>
  <c r="I347" i="1" s="1"/>
  <c r="G346" i="1"/>
  <c r="G345" i="1"/>
  <c r="H345" i="1" s="1"/>
  <c r="I345" i="1" s="1"/>
  <c r="G344" i="1"/>
  <c r="H344" i="1" s="1"/>
  <c r="I344" i="1" s="1"/>
  <c r="G343" i="1"/>
  <c r="G342" i="1"/>
  <c r="G341" i="1"/>
  <c r="H341" i="1" s="1"/>
  <c r="I341" i="1" s="1"/>
  <c r="G340" i="1"/>
  <c r="H340" i="1" s="1"/>
  <c r="I340" i="1" s="1"/>
  <c r="G339" i="1"/>
  <c r="G337" i="1"/>
  <c r="H337" i="1" s="1"/>
  <c r="I337" i="1" s="1"/>
  <c r="G336" i="1"/>
  <c r="H336" i="1" s="1"/>
  <c r="I336" i="1" s="1"/>
  <c r="G334" i="1"/>
  <c r="G333" i="1"/>
  <c r="H333" i="1" s="1"/>
  <c r="I333" i="1" s="1"/>
  <c r="G332" i="1"/>
  <c r="H332" i="1" s="1"/>
  <c r="I332" i="1" s="1"/>
  <c r="E338" i="1"/>
  <c r="G338" i="1" s="1"/>
  <c r="G323" i="1"/>
  <c r="H323" i="1" s="1"/>
  <c r="G326" i="1"/>
  <c r="G325" i="1"/>
  <c r="H325" i="1" s="1"/>
  <c r="G324" i="1"/>
  <c r="H324" i="1" s="1"/>
  <c r="I324" i="1" s="1"/>
  <c r="G322" i="1"/>
  <c r="H322" i="1" s="1"/>
  <c r="I322" i="1" s="1"/>
  <c r="G321" i="1"/>
  <c r="G320" i="1"/>
  <c r="H320" i="1" s="1"/>
  <c r="G319" i="1"/>
  <c r="H319" i="1" s="1"/>
  <c r="I319" i="1" s="1"/>
  <c r="G318" i="1"/>
  <c r="H318" i="1" s="1"/>
  <c r="I318" i="1" s="1"/>
  <c r="G317" i="1"/>
  <c r="G316" i="1"/>
  <c r="H316" i="1" s="1"/>
  <c r="G315" i="1"/>
  <c r="H315" i="1" s="1"/>
  <c r="I315" i="1" s="1"/>
  <c r="G314" i="1"/>
  <c r="H314" i="1" s="1"/>
  <c r="I314" i="1" s="1"/>
  <c r="G313" i="1"/>
  <c r="G312" i="1"/>
  <c r="H312" i="1" s="1"/>
  <c r="G311" i="1"/>
  <c r="H311" i="1" s="1"/>
  <c r="I311" i="1" s="1"/>
  <c r="G310" i="1"/>
  <c r="H310" i="1" s="1"/>
  <c r="I310" i="1" s="1"/>
  <c r="G309" i="1"/>
  <c r="G308" i="1"/>
  <c r="H308" i="1" s="1"/>
  <c r="G307" i="1"/>
  <c r="H307" i="1" s="1"/>
  <c r="I307" i="1" s="1"/>
  <c r="I473" i="1" l="1"/>
  <c r="I431" i="1"/>
  <c r="I373" i="1"/>
  <c r="I370" i="1"/>
  <c r="I361" i="1"/>
  <c r="I359" i="1"/>
  <c r="I368" i="1"/>
  <c r="H358" i="1"/>
  <c r="I358" i="1" s="1"/>
  <c r="H364" i="1"/>
  <c r="I364" i="1" s="1"/>
  <c r="H367" i="1"/>
  <c r="I367" i="1" s="1"/>
  <c r="H371" i="1"/>
  <c r="I371" i="1" s="1"/>
  <c r="H377" i="1"/>
  <c r="I377" i="1" s="1"/>
  <c r="H382" i="1"/>
  <c r="I382" i="1" s="1"/>
  <c r="H357" i="1"/>
  <c r="I357" i="1" s="1"/>
  <c r="H363" i="1"/>
  <c r="I363" i="1" s="1"/>
  <c r="H375" i="1"/>
  <c r="I375" i="1" s="1"/>
  <c r="H376" i="1"/>
  <c r="I376" i="1" s="1"/>
  <c r="H381" i="1"/>
  <c r="I381" i="1" s="1"/>
  <c r="H386" i="1"/>
  <c r="I386" i="1" s="1"/>
  <c r="H339" i="1"/>
  <c r="I339" i="1" s="1"/>
  <c r="H343" i="1"/>
  <c r="I343" i="1" s="1"/>
  <c r="H346" i="1"/>
  <c r="I346" i="1" s="1"/>
  <c r="H334" i="1"/>
  <c r="I334" i="1" s="1"/>
  <c r="H338" i="1"/>
  <c r="I338" i="1" s="1"/>
  <c r="H342" i="1"/>
  <c r="I342" i="1" s="1"/>
  <c r="H349" i="1"/>
  <c r="I349" i="1" s="1"/>
  <c r="I323" i="1"/>
  <c r="I308" i="1"/>
  <c r="I312" i="1"/>
  <c r="I316" i="1"/>
  <c r="I320" i="1"/>
  <c r="I325" i="1"/>
  <c r="H317" i="1"/>
  <c r="I317" i="1" s="1"/>
  <c r="H321" i="1"/>
  <c r="I321" i="1" s="1"/>
  <c r="H326" i="1"/>
  <c r="I326" i="1" s="1"/>
  <c r="H309" i="1"/>
  <c r="I309" i="1" s="1"/>
  <c r="H313" i="1"/>
  <c r="I313" i="1" s="1"/>
  <c r="E296" i="1"/>
  <c r="G296" i="1" s="1"/>
  <c r="H296" i="1" s="1"/>
  <c r="I296" i="1" s="1"/>
  <c r="E293" i="1"/>
  <c r="G293" i="1" s="1"/>
  <c r="G301" i="1"/>
  <c r="H301" i="1" s="1"/>
  <c r="I301" i="1" s="1"/>
  <c r="G300" i="1"/>
  <c r="H300" i="1" s="1"/>
  <c r="I300" i="1" s="1"/>
  <c r="G299" i="1"/>
  <c r="G298" i="1"/>
  <c r="G297" i="1"/>
  <c r="H297" i="1" s="1"/>
  <c r="I297" i="1" s="1"/>
  <c r="G295" i="1"/>
  <c r="H295" i="1" s="1"/>
  <c r="G294" i="1"/>
  <c r="G292" i="1"/>
  <c r="H292" i="1" s="1"/>
  <c r="I292" i="1" s="1"/>
  <c r="G291" i="1"/>
  <c r="H291" i="1" s="1"/>
  <c r="G280" i="1"/>
  <c r="H280" i="1" s="1"/>
  <c r="G272" i="1"/>
  <c r="G271" i="1"/>
  <c r="H271" i="1" s="1"/>
  <c r="I271" i="1" s="1"/>
  <c r="I387" i="1" l="1"/>
  <c r="I350" i="1"/>
  <c r="I280" i="1"/>
  <c r="I327" i="1"/>
  <c r="H293" i="1"/>
  <c r="I293" i="1" s="1"/>
  <c r="H299" i="1"/>
  <c r="I299" i="1" s="1"/>
  <c r="I291" i="1"/>
  <c r="H294" i="1"/>
  <c r="I294" i="1" s="1"/>
  <c r="I295" i="1"/>
  <c r="H298" i="1"/>
  <c r="I298" i="1" s="1"/>
  <c r="H272" i="1"/>
  <c r="I272" i="1" s="1"/>
  <c r="G285" i="1"/>
  <c r="G284" i="1"/>
  <c r="H284" i="1" s="1"/>
  <c r="I284" i="1" s="1"/>
  <c r="G283" i="1"/>
  <c r="H283" i="1" s="1"/>
  <c r="I283" i="1" s="1"/>
  <c r="G282" i="1"/>
  <c r="G281" i="1"/>
  <c r="G279" i="1"/>
  <c r="H279" i="1" s="1"/>
  <c r="I279" i="1" s="1"/>
  <c r="G278" i="1"/>
  <c r="H278" i="1" s="1"/>
  <c r="I278" i="1" s="1"/>
  <c r="G277" i="1"/>
  <c r="G276" i="1"/>
  <c r="G275" i="1"/>
  <c r="H275" i="1" s="1"/>
  <c r="I275" i="1" s="1"/>
  <c r="G274" i="1"/>
  <c r="H274" i="1" s="1"/>
  <c r="I274" i="1" s="1"/>
  <c r="G268" i="1"/>
  <c r="E223" i="1"/>
  <c r="G61" i="1"/>
  <c r="H61" i="1" s="1"/>
  <c r="G244" i="1"/>
  <c r="H244" i="1" s="1"/>
  <c r="E253" i="1"/>
  <c r="G253" i="1" s="1"/>
  <c r="G261" i="1"/>
  <c r="H261" i="1" s="1"/>
  <c r="I261" i="1" s="1"/>
  <c r="G260" i="1"/>
  <c r="H260" i="1" s="1"/>
  <c r="G259" i="1"/>
  <c r="H259" i="1" s="1"/>
  <c r="G256" i="1"/>
  <c r="H256" i="1" s="1"/>
  <c r="I256" i="1" s="1"/>
  <c r="G255" i="1"/>
  <c r="H255" i="1" s="1"/>
  <c r="I255" i="1" s="1"/>
  <c r="G254" i="1"/>
  <c r="H254" i="1" s="1"/>
  <c r="I254" i="1" s="1"/>
  <c r="G252" i="1"/>
  <c r="G250" i="1"/>
  <c r="G249" i="1"/>
  <c r="H249" i="1" s="1"/>
  <c r="I249" i="1" s="1"/>
  <c r="G248" i="1"/>
  <c r="H248" i="1" s="1"/>
  <c r="G247" i="1"/>
  <c r="H247" i="1" s="1"/>
  <c r="G246" i="1"/>
  <c r="H246" i="1" s="1"/>
  <c r="G245" i="1"/>
  <c r="H245" i="1" s="1"/>
  <c r="G243" i="1"/>
  <c r="H243" i="1" s="1"/>
  <c r="G242" i="1"/>
  <c r="G241" i="1"/>
  <c r="H241" i="1" s="1"/>
  <c r="I241" i="1" s="1"/>
  <c r="G239" i="1"/>
  <c r="H239" i="1" s="1"/>
  <c r="I239" i="1" s="1"/>
  <c r="G238" i="1"/>
  <c r="G237" i="1"/>
  <c r="G236" i="1"/>
  <c r="H236" i="1" s="1"/>
  <c r="I236" i="1" s="1"/>
  <c r="G235" i="1"/>
  <c r="H235" i="1" s="1"/>
  <c r="I235" i="1" s="1"/>
  <c r="G233" i="1"/>
  <c r="G227" i="1"/>
  <c r="G226" i="1"/>
  <c r="H226" i="1" s="1"/>
  <c r="I226" i="1" s="1"/>
  <c r="G225" i="1"/>
  <c r="H225" i="1" s="1"/>
  <c r="I225" i="1" s="1"/>
  <c r="G224" i="1"/>
  <c r="G222" i="1"/>
  <c r="G221" i="1"/>
  <c r="H221" i="1" s="1"/>
  <c r="I221" i="1" s="1"/>
  <c r="G220" i="1"/>
  <c r="H220" i="1" s="1"/>
  <c r="I220" i="1" s="1"/>
  <c r="G219" i="1"/>
  <c r="G218" i="1"/>
  <c r="G217" i="1"/>
  <c r="H217" i="1" s="1"/>
  <c r="I217" i="1" s="1"/>
  <c r="G216" i="1"/>
  <c r="H216" i="1" s="1"/>
  <c r="I216" i="1" s="1"/>
  <c r="G215" i="1"/>
  <c r="G209" i="1"/>
  <c r="H209" i="1" s="1"/>
  <c r="G208" i="1"/>
  <c r="H208" i="1" s="1"/>
  <c r="G207" i="1"/>
  <c r="H207" i="1" s="1"/>
  <c r="G206" i="1"/>
  <c r="H206" i="1" s="1"/>
  <c r="G205" i="1"/>
  <c r="H205" i="1" s="1"/>
  <c r="I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I197" i="1" s="1"/>
  <c r="G196" i="1"/>
  <c r="H196" i="1" s="1"/>
  <c r="G195" i="1"/>
  <c r="H195" i="1" s="1"/>
  <c r="G193" i="1"/>
  <c r="H193" i="1" s="1"/>
  <c r="G192" i="1"/>
  <c r="H192" i="1" s="1"/>
  <c r="G191" i="1"/>
  <c r="H191" i="1" s="1"/>
  <c r="G190" i="1"/>
  <c r="H190" i="1" s="1"/>
  <c r="G181" i="1"/>
  <c r="G180" i="1"/>
  <c r="H180" i="1" s="1"/>
  <c r="I180" i="1" s="1"/>
  <c r="G179" i="1"/>
  <c r="H179" i="1" s="1"/>
  <c r="I179" i="1" s="1"/>
  <c r="G178" i="1"/>
  <c r="H178" i="1" s="1"/>
  <c r="G177" i="1"/>
  <c r="G176" i="1"/>
  <c r="H176" i="1" s="1"/>
  <c r="I176" i="1" s="1"/>
  <c r="G175" i="1"/>
  <c r="H175" i="1" s="1"/>
  <c r="I175" i="1" s="1"/>
  <c r="G160" i="1"/>
  <c r="G159" i="1"/>
  <c r="H159" i="1" s="1"/>
  <c r="I159" i="1" s="1"/>
  <c r="G158" i="1"/>
  <c r="H158" i="1" s="1"/>
  <c r="I158" i="1" s="1"/>
  <c r="G157" i="1"/>
  <c r="G156" i="1"/>
  <c r="G155" i="1"/>
  <c r="H155" i="1" s="1"/>
  <c r="I155" i="1" s="1"/>
  <c r="G154" i="1"/>
  <c r="H154" i="1" s="1"/>
  <c r="I154" i="1" s="1"/>
  <c r="G153" i="1"/>
  <c r="H153" i="1" s="1"/>
  <c r="G152" i="1"/>
  <c r="G149" i="1"/>
  <c r="H149" i="1" s="1"/>
  <c r="I149" i="1" s="1"/>
  <c r="G136" i="1"/>
  <c r="G135" i="1"/>
  <c r="H135" i="1" s="1"/>
  <c r="I135" i="1" s="1"/>
  <c r="G134" i="1"/>
  <c r="H134" i="1" s="1"/>
  <c r="I134" i="1" s="1"/>
  <c r="G133" i="1"/>
  <c r="H133" i="1" s="1"/>
  <c r="G132" i="1"/>
  <c r="G131" i="1"/>
  <c r="H131" i="1" s="1"/>
  <c r="I131" i="1" s="1"/>
  <c r="G130" i="1"/>
  <c r="H130" i="1" s="1"/>
  <c r="I130" i="1" s="1"/>
  <c r="G129" i="1"/>
  <c r="G128" i="1"/>
  <c r="G127" i="1"/>
  <c r="H127" i="1" s="1"/>
  <c r="I127" i="1" s="1"/>
  <c r="G126" i="1"/>
  <c r="H126" i="1" s="1"/>
  <c r="I126" i="1" s="1"/>
  <c r="G125" i="1"/>
  <c r="H125" i="1" s="1"/>
  <c r="G124" i="1"/>
  <c r="G123" i="1"/>
  <c r="H123" i="1" s="1"/>
  <c r="I123" i="1" s="1"/>
  <c r="G122" i="1"/>
  <c r="H122" i="1" s="1"/>
  <c r="I122" i="1" s="1"/>
  <c r="G120" i="1"/>
  <c r="G119" i="1"/>
  <c r="H119" i="1" s="1"/>
  <c r="G118" i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G105" i="1"/>
  <c r="H105" i="1" s="1"/>
  <c r="I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I98" i="1" s="1"/>
  <c r="G96" i="1"/>
  <c r="G95" i="1"/>
  <c r="H95" i="1" s="1"/>
  <c r="G94" i="1"/>
  <c r="H94" i="1" s="1"/>
  <c r="G93" i="1"/>
  <c r="H93" i="1" s="1"/>
  <c r="I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G79" i="1"/>
  <c r="H79" i="1" s="1"/>
  <c r="I79" i="1" s="1"/>
  <c r="G78" i="1"/>
  <c r="H78" i="1" s="1"/>
  <c r="I78" i="1" s="1"/>
  <c r="G77" i="1"/>
  <c r="H77" i="1" s="1"/>
  <c r="G76" i="1"/>
  <c r="H76" i="1" s="1"/>
  <c r="G68" i="1"/>
  <c r="H68" i="1" s="1"/>
  <c r="G67" i="1"/>
  <c r="H67" i="1" s="1"/>
  <c r="I67" i="1" s="1"/>
  <c r="G65" i="1"/>
  <c r="H65" i="1" s="1"/>
  <c r="G62" i="1"/>
  <c r="H62" i="1" s="1"/>
  <c r="G60" i="1"/>
  <c r="H60" i="1" s="1"/>
  <c r="G59" i="1"/>
  <c r="H59" i="1" s="1"/>
  <c r="G56" i="1"/>
  <c r="G55" i="1"/>
  <c r="H55" i="1" s="1"/>
  <c r="G54" i="1"/>
  <c r="H54" i="1" s="1"/>
  <c r="I54" i="1" s="1"/>
  <c r="G53" i="1"/>
  <c r="G19" i="1"/>
  <c r="H19" i="1" s="1"/>
  <c r="G20" i="1"/>
  <c r="H20" i="1" s="1"/>
  <c r="G21" i="1"/>
  <c r="G22" i="1"/>
  <c r="H22" i="1" s="1"/>
  <c r="G23" i="1"/>
  <c r="H23" i="1" s="1"/>
  <c r="I23" i="1" s="1"/>
  <c r="G24" i="1"/>
  <c r="H24" i="1" s="1"/>
  <c r="G25" i="1"/>
  <c r="H25" i="1" s="1"/>
  <c r="G26" i="1"/>
  <c r="H26" i="1" s="1"/>
  <c r="G27" i="1"/>
  <c r="H27" i="1" s="1"/>
  <c r="I27" i="1" s="1"/>
  <c r="G28" i="1"/>
  <c r="H28" i="1" s="1"/>
  <c r="G29" i="1"/>
  <c r="H29" i="1" s="1"/>
  <c r="G30" i="1"/>
  <c r="H30" i="1" s="1"/>
  <c r="G31" i="1"/>
  <c r="G32" i="1"/>
  <c r="H32" i="1" s="1"/>
  <c r="G33" i="1"/>
  <c r="H33" i="1" s="1"/>
  <c r="G34" i="1"/>
  <c r="H34" i="1" s="1"/>
  <c r="I34" i="1" s="1"/>
  <c r="G35" i="1"/>
  <c r="H35" i="1" s="1"/>
  <c r="I35" i="1" s="1"/>
  <c r="G36" i="1"/>
  <c r="H36" i="1" s="1"/>
  <c r="G37" i="1"/>
  <c r="H37" i="1" s="1"/>
  <c r="G38" i="1"/>
  <c r="H38" i="1" s="1"/>
  <c r="I38" i="1" s="1"/>
  <c r="G39" i="1"/>
  <c r="H39" i="1" s="1"/>
  <c r="G40" i="1"/>
  <c r="H40" i="1" s="1"/>
  <c r="G41" i="1"/>
  <c r="G42" i="1"/>
  <c r="H42" i="1" s="1"/>
  <c r="G43" i="1"/>
  <c r="H43" i="1" s="1"/>
  <c r="I43" i="1" s="1"/>
  <c r="G44" i="1"/>
  <c r="H44" i="1" s="1"/>
  <c r="G45" i="1"/>
  <c r="H45" i="1" s="1"/>
  <c r="G46" i="1"/>
  <c r="G47" i="1"/>
  <c r="H47" i="1" s="1"/>
  <c r="G18" i="1"/>
  <c r="H18" i="1" s="1"/>
  <c r="I18" i="1" s="1"/>
  <c r="E258" i="1"/>
  <c r="D257" i="1"/>
  <c r="E257" i="1" s="1"/>
  <c r="E262" i="1"/>
  <c r="G262" i="1" s="1"/>
  <c r="E251" i="1"/>
  <c r="G251" i="1" s="1"/>
  <c r="H251" i="1" s="1"/>
  <c r="I251" i="1" s="1"/>
  <c r="E234" i="1"/>
  <c r="E240" i="1"/>
  <c r="G240" i="1" s="1"/>
  <c r="E194" i="1"/>
  <c r="G194" i="1" s="1"/>
  <c r="E189" i="1"/>
  <c r="E188" i="1"/>
  <c r="G188" i="1" s="1"/>
  <c r="E187" i="1"/>
  <c r="G187" i="1" s="1"/>
  <c r="E121" i="1"/>
  <c r="G121" i="1" s="1"/>
  <c r="E166" i="1"/>
  <c r="G166" i="1" s="1"/>
  <c r="E143" i="1"/>
  <c r="G143" i="1" s="1"/>
  <c r="E144" i="1"/>
  <c r="E145" i="1"/>
  <c r="G145" i="1" s="1"/>
  <c r="E146" i="1"/>
  <c r="E147" i="1"/>
  <c r="G147" i="1" s="1"/>
  <c r="E148" i="1"/>
  <c r="E150" i="1"/>
  <c r="G150" i="1" s="1"/>
  <c r="E151" i="1"/>
  <c r="E142" i="1"/>
  <c r="G142" i="1" s="1"/>
  <c r="H10" i="1"/>
  <c r="G10" i="1"/>
  <c r="E11" i="1"/>
  <c r="I11" i="1" s="1"/>
  <c r="E12" i="1"/>
  <c r="I12" i="1" s="1"/>
  <c r="E10" i="1"/>
  <c r="E97" i="1"/>
  <c r="G97" i="1" s="1"/>
  <c r="E70" i="1"/>
  <c r="G70" i="1" s="1"/>
  <c r="E69" i="1"/>
  <c r="G69" i="1" s="1"/>
  <c r="E72" i="1"/>
  <c r="G72" i="1" s="1"/>
  <c r="E71" i="1"/>
  <c r="G71" i="1" s="1"/>
  <c r="E73" i="1"/>
  <c r="G73" i="1" s="1"/>
  <c r="E74" i="1"/>
  <c r="G74" i="1" s="1"/>
  <c r="E66" i="1"/>
  <c r="G66" i="1" s="1"/>
  <c r="E57" i="1"/>
  <c r="G57" i="1" s="1"/>
  <c r="E58" i="1"/>
  <c r="G58" i="1" s="1"/>
  <c r="E75" i="1"/>
  <c r="E64" i="1"/>
  <c r="G64" i="1" s="1"/>
  <c r="E63" i="1"/>
  <c r="G63" i="1" s="1"/>
  <c r="I302" i="1" l="1"/>
  <c r="H268" i="1"/>
  <c r="I268" i="1" s="1"/>
  <c r="H277" i="1"/>
  <c r="I277" i="1" s="1"/>
  <c r="H282" i="1"/>
  <c r="I282" i="1" s="1"/>
  <c r="H276" i="1"/>
  <c r="I276" i="1" s="1"/>
  <c r="H281" i="1"/>
  <c r="I281" i="1" s="1"/>
  <c r="H285" i="1"/>
  <c r="I285" i="1" s="1"/>
  <c r="G257" i="1"/>
  <c r="H257" i="1" s="1"/>
  <c r="I257" i="1" s="1"/>
  <c r="H71" i="1"/>
  <c r="I71" i="1" s="1"/>
  <c r="G75" i="1"/>
  <c r="H75" i="1" s="1"/>
  <c r="I75" i="1" s="1"/>
  <c r="H58" i="1"/>
  <c r="I58" i="1" s="1"/>
  <c r="G144" i="1"/>
  <c r="H144" i="1" s="1"/>
  <c r="H63" i="1"/>
  <c r="I63" i="1" s="1"/>
  <c r="G258" i="1"/>
  <c r="H258" i="1" s="1"/>
  <c r="I258" i="1" s="1"/>
  <c r="I61" i="1"/>
  <c r="G146" i="1"/>
  <c r="H146" i="1" s="1"/>
  <c r="I146" i="1" s="1"/>
  <c r="G151" i="1"/>
  <c r="H151" i="1" s="1"/>
  <c r="I151" i="1" s="1"/>
  <c r="G189" i="1"/>
  <c r="G234" i="1"/>
  <c r="H234" i="1" s="1"/>
  <c r="I234" i="1" s="1"/>
  <c r="G148" i="1"/>
  <c r="H148" i="1" s="1"/>
  <c r="I148" i="1" s="1"/>
  <c r="H142" i="1"/>
  <c r="I142" i="1" s="1"/>
  <c r="I244" i="1"/>
  <c r="H194" i="1"/>
  <c r="I194" i="1" s="1"/>
  <c r="H145" i="1"/>
  <c r="I145" i="1" s="1"/>
  <c r="H121" i="1"/>
  <c r="I121" i="1" s="1"/>
  <c r="H64" i="1"/>
  <c r="I64" i="1" s="1"/>
  <c r="H72" i="1"/>
  <c r="I72" i="1" s="1"/>
  <c r="I259" i="1"/>
  <c r="I260" i="1"/>
  <c r="H250" i="1"/>
  <c r="I250" i="1" s="1"/>
  <c r="I246" i="1"/>
  <c r="I245" i="1"/>
  <c r="I243" i="1"/>
  <c r="H240" i="1"/>
  <c r="I240" i="1" s="1"/>
  <c r="I192" i="1"/>
  <c r="H238" i="1"/>
  <c r="I238" i="1" s="1"/>
  <c r="H253" i="1"/>
  <c r="I253" i="1" s="1"/>
  <c r="H233" i="1"/>
  <c r="I233" i="1" s="1"/>
  <c r="H237" i="1"/>
  <c r="I237" i="1" s="1"/>
  <c r="H242" i="1"/>
  <c r="I242" i="1" s="1"/>
  <c r="I247" i="1"/>
  <c r="I248" i="1"/>
  <c r="H252" i="1"/>
  <c r="I252" i="1" s="1"/>
  <c r="H262" i="1"/>
  <c r="I262" i="1" s="1"/>
  <c r="H215" i="1"/>
  <c r="I215" i="1" s="1"/>
  <c r="H219" i="1"/>
  <c r="I219" i="1" s="1"/>
  <c r="H224" i="1"/>
  <c r="I224" i="1" s="1"/>
  <c r="H218" i="1"/>
  <c r="I218" i="1" s="1"/>
  <c r="H222" i="1"/>
  <c r="I222" i="1" s="1"/>
  <c r="H227" i="1"/>
  <c r="I227" i="1" s="1"/>
  <c r="I196" i="1"/>
  <c r="H188" i="1"/>
  <c r="I188" i="1" s="1"/>
  <c r="H150" i="1"/>
  <c r="I150" i="1" s="1"/>
  <c r="I208" i="1"/>
  <c r="I200" i="1"/>
  <c r="I191" i="1"/>
  <c r="I190" i="1"/>
  <c r="I195" i="1"/>
  <c r="I209" i="1"/>
  <c r="I207" i="1"/>
  <c r="I204" i="1"/>
  <c r="I203" i="1"/>
  <c r="I201" i="1"/>
  <c r="I199" i="1"/>
  <c r="I206" i="1"/>
  <c r="I202" i="1"/>
  <c r="I198" i="1"/>
  <c r="I193" i="1"/>
  <c r="H187" i="1"/>
  <c r="I187" i="1" s="1"/>
  <c r="H177" i="1"/>
  <c r="I177" i="1" s="1"/>
  <c r="I178" i="1"/>
  <c r="H181" i="1"/>
  <c r="I181" i="1" s="1"/>
  <c r="I119" i="1"/>
  <c r="H166" i="1"/>
  <c r="I166" i="1" s="1"/>
  <c r="H157" i="1"/>
  <c r="I157" i="1" s="1"/>
  <c r="H143" i="1"/>
  <c r="I143" i="1" s="1"/>
  <c r="H147" i="1"/>
  <c r="I147" i="1" s="1"/>
  <c r="H152" i="1"/>
  <c r="I152" i="1" s="1"/>
  <c r="I153" i="1"/>
  <c r="H156" i="1"/>
  <c r="I156" i="1" s="1"/>
  <c r="H160" i="1"/>
  <c r="I160" i="1" s="1"/>
  <c r="I62" i="1"/>
  <c r="I47" i="1"/>
  <c r="I42" i="1"/>
  <c r="I10" i="1"/>
  <c r="I13" i="1" s="1"/>
  <c r="I86" i="1"/>
  <c r="I26" i="1"/>
  <c r="I101" i="1"/>
  <c r="I90" i="1"/>
  <c r="H73" i="1"/>
  <c r="I73" i="1" s="1"/>
  <c r="I22" i="1"/>
  <c r="I102" i="1"/>
  <c r="H66" i="1"/>
  <c r="I66" i="1" s="1"/>
  <c r="H46" i="1"/>
  <c r="I46" i="1" s="1"/>
  <c r="H31" i="1"/>
  <c r="I31" i="1" s="1"/>
  <c r="I25" i="1"/>
  <c r="H120" i="1"/>
  <c r="I120" i="1" s="1"/>
  <c r="H129" i="1"/>
  <c r="I129" i="1" s="1"/>
  <c r="H118" i="1"/>
  <c r="I118" i="1" s="1"/>
  <c r="H124" i="1"/>
  <c r="I124" i="1" s="1"/>
  <c r="I125" i="1"/>
  <c r="H128" i="1"/>
  <c r="I128" i="1" s="1"/>
  <c r="H132" i="1"/>
  <c r="I132" i="1" s="1"/>
  <c r="I133" i="1"/>
  <c r="H136" i="1"/>
  <c r="I136" i="1" s="1"/>
  <c r="H57" i="1"/>
  <c r="I57" i="1" s="1"/>
  <c r="H97" i="1"/>
  <c r="I97" i="1" s="1"/>
  <c r="I33" i="1"/>
  <c r="I77" i="1"/>
  <c r="H70" i="1"/>
  <c r="I110" i="1"/>
  <c r="I92" i="1"/>
  <c r="I39" i="1"/>
  <c r="I30" i="1"/>
  <c r="I29" i="1"/>
  <c r="I19" i="1"/>
  <c r="H74" i="1"/>
  <c r="I74" i="1" s="1"/>
  <c r="H69" i="1"/>
  <c r="I69" i="1" s="1"/>
  <c r="I65" i="1"/>
  <c r="I112" i="1"/>
  <c r="I109" i="1"/>
  <c r="I94" i="1"/>
  <c r="I89" i="1"/>
  <c r="I88" i="1"/>
  <c r="I37" i="1"/>
  <c r="I60" i="1"/>
  <c r="I45" i="1"/>
  <c r="H41" i="1"/>
  <c r="I41" i="1" s="1"/>
  <c r="H21" i="1"/>
  <c r="I21" i="1" s="1"/>
  <c r="H56" i="1"/>
  <c r="I56" i="1" s="1"/>
  <c r="H106" i="1"/>
  <c r="I106" i="1" s="1"/>
  <c r="I100" i="1"/>
  <c r="H96" i="1"/>
  <c r="I96" i="1" s="1"/>
  <c r="I108" i="1"/>
  <c r="I104" i="1"/>
  <c r="I111" i="1"/>
  <c r="I107" i="1"/>
  <c r="I103" i="1"/>
  <c r="I99" i="1"/>
  <c r="I95" i="1"/>
  <c r="I91" i="1"/>
  <c r="I87" i="1"/>
  <c r="H85" i="1"/>
  <c r="I85" i="1" s="1"/>
  <c r="I76" i="1"/>
  <c r="I68" i="1"/>
  <c r="I59" i="1"/>
  <c r="I55" i="1"/>
  <c r="H53" i="1"/>
  <c r="I53" i="1" s="1"/>
  <c r="I44" i="1"/>
  <c r="I40" i="1"/>
  <c r="I36" i="1"/>
  <c r="I32" i="1"/>
  <c r="I28" i="1"/>
  <c r="I24" i="1"/>
  <c r="I20" i="1"/>
  <c r="I144" i="1" l="1"/>
  <c r="I161" i="1" s="1"/>
  <c r="I286" i="1"/>
  <c r="H189" i="1"/>
  <c r="I189" i="1" s="1"/>
  <c r="I210" i="1" s="1"/>
  <c r="I263" i="1"/>
  <c r="I228" i="1"/>
  <c r="I182" i="1"/>
  <c r="I137" i="1"/>
  <c r="I70" i="1"/>
  <c r="I80" i="1" s="1"/>
  <c r="I113" i="1"/>
  <c r="I48" i="1"/>
  <c r="I616" i="1" l="1"/>
  <c r="I3" i="1" s="1"/>
  <c r="I4" i="1" s="1"/>
  <c r="I617" i="1" l="1"/>
</calcChain>
</file>

<file path=xl/sharedStrings.xml><?xml version="1.0" encoding="utf-8"?>
<sst xmlns="http://schemas.openxmlformats.org/spreadsheetml/2006/main" count="1325" uniqueCount="885">
  <si>
    <t>Ultimate 83 GTI Cost List</t>
  </si>
  <si>
    <t>Coupling h/w</t>
  </si>
  <si>
    <t>Fittings</t>
  </si>
  <si>
    <t>Brake System</t>
  </si>
  <si>
    <t>Gaskets</t>
  </si>
  <si>
    <t>Exhaust</t>
  </si>
  <si>
    <t>Polishing</t>
  </si>
  <si>
    <t>Interior</t>
  </si>
  <si>
    <t>Seat Fabric</t>
  </si>
  <si>
    <t>Vinyl</t>
  </si>
  <si>
    <t>Upper door trim</t>
  </si>
  <si>
    <t>ABF timing belt</t>
  </si>
  <si>
    <t>Nitrous System</t>
  </si>
  <si>
    <t>High Temp wrap/shielding</t>
  </si>
  <si>
    <t>Seat upolstering</t>
  </si>
  <si>
    <t>Rearview mirror</t>
  </si>
  <si>
    <t>LED headlights</t>
  </si>
  <si>
    <t>Fuel system</t>
  </si>
  <si>
    <t>Transmission</t>
  </si>
  <si>
    <t>Front windscreen</t>
  </si>
  <si>
    <t>Front windscreen seals/installation</t>
  </si>
  <si>
    <t>Delrin rear bushings</t>
  </si>
  <si>
    <t>nuts, bolts, washers</t>
  </si>
  <si>
    <t>pedal rubber pads</t>
  </si>
  <si>
    <t>pedal cluster bushings</t>
  </si>
  <si>
    <t>New centre console/gauges</t>
  </si>
  <si>
    <t>e-brake h/w/cover</t>
  </si>
  <si>
    <t>Mocal/Laminova oil cooler</t>
  </si>
  <si>
    <t>Description</t>
  </si>
  <si>
    <t>Car Purchase</t>
  </si>
  <si>
    <t>Inspection</t>
  </si>
  <si>
    <t>Engine/Trans/Glass removal</t>
  </si>
  <si>
    <t>C$</t>
  </si>
  <si>
    <t>US$</t>
  </si>
  <si>
    <t>UK$</t>
  </si>
  <si>
    <t>Bore &amp; Hone 83.5mm</t>
  </si>
  <si>
    <t>Block clean, detail, paint</t>
  </si>
  <si>
    <t>Machine deck</t>
  </si>
  <si>
    <t>Balance rotating assembly</t>
  </si>
  <si>
    <t>Side clearance rods</t>
  </si>
  <si>
    <t>9A Valve Cover, blasted, anodized</t>
  </si>
  <si>
    <t>German Oil Pan</t>
  </si>
  <si>
    <t>VW 9A Cylinder head core</t>
  </si>
  <si>
    <t>Mechanical Water Pump, internals machined out</t>
  </si>
  <si>
    <t>Cylinder head porting</t>
  </si>
  <si>
    <t>Cylinder Head Assembly</t>
  </si>
  <si>
    <t>Kent Adjustable Cam Sprocket</t>
  </si>
  <si>
    <t>Timing Belt Tensioner</t>
  </si>
  <si>
    <t>40mm ram pipe set</t>
  </si>
  <si>
    <t>60mm ram pipe set</t>
  </si>
  <si>
    <t>Throttle position sensor</t>
  </si>
  <si>
    <t>Throttle cable</t>
  </si>
  <si>
    <t>Manufacturer</t>
  </si>
  <si>
    <t>VW Canada</t>
  </si>
  <si>
    <t>45x110mm curved runners</t>
  </si>
  <si>
    <t>Duties &amp; Taxes</t>
  </si>
  <si>
    <t>Dual fuel injector rails</t>
  </si>
  <si>
    <t>Mounting h/w</t>
  </si>
  <si>
    <t>ITB cylinder head heat insulator</t>
  </si>
  <si>
    <t>Nitrous solenoid</t>
  </si>
  <si>
    <t>Part #</t>
  </si>
  <si>
    <t>Wizards of Nitrous</t>
  </si>
  <si>
    <t>X-10</t>
  </si>
  <si>
    <t>15 &amp; 20hp jets</t>
  </si>
  <si>
    <t>4mm and 5mm lines</t>
  </si>
  <si>
    <t>Purge solenoid</t>
  </si>
  <si>
    <t>5mm to -4AN coupler</t>
  </si>
  <si>
    <t>5mm line extention coupler</t>
  </si>
  <si>
    <t>Olives</t>
  </si>
  <si>
    <t>4mm line fittings</t>
  </si>
  <si>
    <t>5mm line fittings</t>
  </si>
  <si>
    <t>PWM Solid state relay  for nitrous solenoid</t>
  </si>
  <si>
    <t>arming switches</t>
  </si>
  <si>
    <t>Engine - Cylinder Head</t>
  </si>
  <si>
    <t>Engine - Short Block</t>
  </si>
  <si>
    <t>Short block Assembly</t>
  </si>
  <si>
    <t>Cylinder head prep, decking</t>
  </si>
  <si>
    <t>Engine Accessories</t>
  </si>
  <si>
    <t>Engine Intake System</t>
  </si>
  <si>
    <t>AT Power</t>
  </si>
  <si>
    <t>Engine Oiling System</t>
  </si>
  <si>
    <t>K&amp;N</t>
  </si>
  <si>
    <t>Edelbrock</t>
  </si>
  <si>
    <t>Engine - Cooling System</t>
  </si>
  <si>
    <t>Spal</t>
  </si>
  <si>
    <t>BS&amp;B Custom Radiators</t>
  </si>
  <si>
    <t>Temperature Sensors/harnesses x 3</t>
  </si>
  <si>
    <t>EWP Controller mounting bracket</t>
  </si>
  <si>
    <t>-16AN fitting/coupler to cylinder head</t>
  </si>
  <si>
    <t>Heater Core</t>
  </si>
  <si>
    <t>Heater Core hoses &amp; valve</t>
  </si>
  <si>
    <t>-12AN stainless hose to side of cylinder head</t>
  </si>
  <si>
    <t>-16AN hose to front of cylinder head</t>
  </si>
  <si>
    <t>-20AN stainless hose to block mechnical pump housing</t>
  </si>
  <si>
    <t>-10AN stainless hose to header core valve</t>
  </si>
  <si>
    <t>-6AN stainless hose and valve to overflow tank</t>
  </si>
  <si>
    <t>Oil Cooler custom mounting bracket</t>
  </si>
  <si>
    <t>Knock sensor and wiring harness</t>
  </si>
  <si>
    <t>Crank position sensor and wiring harness</t>
  </si>
  <si>
    <t>Cam position sensor and wiring harness</t>
  </si>
  <si>
    <t>Alternator pulley</t>
  </si>
  <si>
    <t>Alternator adjustable tension mechanism</t>
  </si>
  <si>
    <t>Alternator power cable</t>
  </si>
  <si>
    <t>Alternator ECU wiring harness</t>
  </si>
  <si>
    <t>Damper 12.9 allen head bolts</t>
  </si>
  <si>
    <t>Throttle cable spring return assembly</t>
  </si>
  <si>
    <t>Radiator, shroud</t>
  </si>
  <si>
    <t>-10/-12/-16/-20AN to O-ring fittings</t>
  </si>
  <si>
    <t>-6AN stainless return hose from overflow tank</t>
  </si>
  <si>
    <t>Adjustable Fan #1 voltage controller</t>
  </si>
  <si>
    <t>Flywheel Bolts</t>
  </si>
  <si>
    <t>Clutch Cable</t>
  </si>
  <si>
    <t>VW OEM shifter</t>
  </si>
  <si>
    <t>Golfball Knob</t>
  </si>
  <si>
    <t>Golfball knob extension</t>
  </si>
  <si>
    <t>Custom Support bracket</t>
  </si>
  <si>
    <t>Custom u-joint system</t>
  </si>
  <si>
    <t>Quaife quick ratio R&amp;P</t>
  </si>
  <si>
    <t>Custom leather/foam GTI Steering wheel</t>
  </si>
  <si>
    <t>Tie-rod ends</t>
  </si>
  <si>
    <t>Tie-rod boots</t>
  </si>
  <si>
    <t>U-joint boot</t>
  </si>
  <si>
    <t>Custom steering shaft Upper bearing</t>
  </si>
  <si>
    <t>Tech-53</t>
  </si>
  <si>
    <t>R&amp;P Delrin inner sleeves</t>
  </si>
  <si>
    <t>EAA/Quaife/Meyle</t>
  </si>
  <si>
    <t>VW</t>
  </si>
  <si>
    <t>USRT</t>
  </si>
  <si>
    <t>Clutch alignment tools</t>
  </si>
  <si>
    <t>Racing adjustable shifter linkage system</t>
  </si>
  <si>
    <t>California Clutch</t>
  </si>
  <si>
    <t>6 puck 'stage 5' Clutch</t>
  </si>
  <si>
    <t>1800lbs pressure plate</t>
  </si>
  <si>
    <t>Techtonics Tuning</t>
  </si>
  <si>
    <t>Steering System</t>
  </si>
  <si>
    <t>German Transaxle of America</t>
  </si>
  <si>
    <t>VW 020 2Y Transmission, Quaife LSD, ARP h/w</t>
  </si>
  <si>
    <t>Weisco</t>
  </si>
  <si>
    <t>PS</t>
  </si>
  <si>
    <t>BBM</t>
  </si>
  <si>
    <t>Lexan Air Box</t>
  </si>
  <si>
    <t>Air Box to Filter connector</t>
  </si>
  <si>
    <t>Air Filter</t>
  </si>
  <si>
    <t>Vacuum log</t>
  </si>
  <si>
    <t>Vac log to ITB stainless hoses</t>
  </si>
  <si>
    <t>Vac log sender and wiring harness</t>
  </si>
  <si>
    <t>Fuel Pressure Gauge</t>
  </si>
  <si>
    <t>ITB/Ram pipe mounting bracket</t>
  </si>
  <si>
    <t>Performance Solutions</t>
  </si>
  <si>
    <t>Damper &amp; Crank sprocket protector cover</t>
  </si>
  <si>
    <t>Starter Motor, power cable &amp; wiring harness</t>
  </si>
  <si>
    <t>Controller mounting bracket</t>
  </si>
  <si>
    <t>fuel level sender &amp; wiring harness</t>
  </si>
  <si>
    <t>-6AN stainless hose from fuel pump to engine</t>
  </si>
  <si>
    <t>-8AN stainlesss hose from tank to pre-filter</t>
  </si>
  <si>
    <t>-6AN stainless Y line to fuel injector rail</t>
  </si>
  <si>
    <t>-6AN stainless hose from regulator to tank</t>
  </si>
  <si>
    <t>-6AN stainless Y line to regulator</t>
  </si>
  <si>
    <t>-8AN stainless line from pre-filter to pump</t>
  </si>
  <si>
    <t>-6AN line from pump to port-filter</t>
  </si>
  <si>
    <t>35mm tank filler hose and clamps</t>
  </si>
  <si>
    <t>-6AN line from evap module to pressure release valve</t>
  </si>
  <si>
    <t>-6AN stainless line from tank to evap module</t>
  </si>
  <si>
    <t>Fuel tank, Epoxy coated</t>
  </si>
  <si>
    <t>Misc fittings and clamps</t>
  </si>
  <si>
    <t>10.1" Slotted/Drilled Front Sport Rotors</t>
  </si>
  <si>
    <t>Tech-53/Wilwood large 4 piston front calipers</t>
  </si>
  <si>
    <t>Sub-total</t>
  </si>
  <si>
    <t>Car Initial Purchase &amp; Delivery</t>
  </si>
  <si>
    <t>Sub-total:</t>
  </si>
  <si>
    <t>Distributor block-off plate</t>
  </si>
  <si>
    <t>Kent Cams</t>
  </si>
  <si>
    <t>VW/PS</t>
  </si>
  <si>
    <t>Blackforest Industries</t>
  </si>
  <si>
    <t>Magnecore</t>
  </si>
  <si>
    <t>Bosch/PS</t>
  </si>
  <si>
    <t>EAA</t>
  </si>
  <si>
    <t>PowerMaster</t>
  </si>
  <si>
    <t>Bolt Depot</t>
  </si>
  <si>
    <t>Mocal</t>
  </si>
  <si>
    <t>GM/PS</t>
  </si>
  <si>
    <t>Holley</t>
  </si>
  <si>
    <t>Dominator ECU</t>
  </si>
  <si>
    <t>558-308</t>
  </si>
  <si>
    <t>Main Power Harness</t>
  </si>
  <si>
    <t>558-105</t>
  </si>
  <si>
    <t>558-204</t>
  </si>
  <si>
    <t>8 Fuel Injector wiring harness</t>
  </si>
  <si>
    <t>558-306</t>
  </si>
  <si>
    <t>556-104</t>
  </si>
  <si>
    <t>Ignition unterminated wiring harness</t>
  </si>
  <si>
    <t>Main unterminated wiring harness</t>
  </si>
  <si>
    <t>Blue-tooth controller</t>
  </si>
  <si>
    <t>Remote control module</t>
  </si>
  <si>
    <t>Carbon Fiber 10" sub-woofer</t>
  </si>
  <si>
    <t>Sub-woofer enclsosure</t>
  </si>
  <si>
    <t>Mid-base drivers</t>
  </si>
  <si>
    <t>High frequency drivers</t>
  </si>
  <si>
    <t>Active antenna</t>
  </si>
  <si>
    <t>Speaker brackets</t>
  </si>
  <si>
    <t>Mounting hardware</t>
  </si>
  <si>
    <t>LiFePO4 main system 24Amp-hour battery</t>
  </si>
  <si>
    <t>Wireless main battery disconnect system</t>
  </si>
  <si>
    <t>Rear wheel-well Lexan mounting enclosure</t>
  </si>
  <si>
    <t>Main battery system battery cables</t>
  </si>
  <si>
    <t>Rear wheel-well misc harnesses</t>
  </si>
  <si>
    <t>Main fuse/relay panel system</t>
  </si>
  <si>
    <t>Wideband Exhuast O2 sensor</t>
  </si>
  <si>
    <t>554-101</t>
  </si>
  <si>
    <t>Kinsler Fuel Injection</t>
  </si>
  <si>
    <t>Air Temperature Sensor</t>
  </si>
  <si>
    <t>MAP Sensor</t>
  </si>
  <si>
    <t xml:space="preserve">MAP Sensor Harness </t>
  </si>
  <si>
    <t>Fuel Pressures Sensor</t>
  </si>
  <si>
    <t>443-102</t>
  </si>
  <si>
    <t>Oil Pressure sensor</t>
  </si>
  <si>
    <t>554-102</t>
  </si>
  <si>
    <t>Current sensor system</t>
  </si>
  <si>
    <t>IAC Housing</t>
  </si>
  <si>
    <t>IAC Air Filter</t>
  </si>
  <si>
    <t>Idle Air Control (IAC) Motor</t>
  </si>
  <si>
    <t>IAC wiring harness</t>
  </si>
  <si>
    <t>Walbro 155lph Fuel Pump</t>
  </si>
  <si>
    <t>Fuel Pump/Filter Stainless Mounting Bracket</t>
  </si>
  <si>
    <t>Fuel Pump Mounting Kit, misc fittings</t>
  </si>
  <si>
    <t>8308-010</t>
  </si>
  <si>
    <t>Filter Fittings</t>
  </si>
  <si>
    <t>Fuel Pump Monster Mesh Post-Filter Housing #6 10micron</t>
  </si>
  <si>
    <t>8308-025</t>
  </si>
  <si>
    <t>Fuel Pump Monster Mesh Pre-Filter Housing #8 25micron</t>
  </si>
  <si>
    <t>Fuel Pressure Regulator/Aeromotive</t>
  </si>
  <si>
    <t>522-191</t>
  </si>
  <si>
    <t>19Lbs/hr Fuel Injectors x 4</t>
  </si>
  <si>
    <t>522-301</t>
  </si>
  <si>
    <t>553-103</t>
  </si>
  <si>
    <t>Dash Touch Screen</t>
  </si>
  <si>
    <t>Touch Screen Mounting Bracket</t>
  </si>
  <si>
    <t>ECU Expansion wiring harness</t>
  </si>
  <si>
    <t>558-400</t>
  </si>
  <si>
    <t>ECU/Ignition Module mounting bracket</t>
  </si>
  <si>
    <t>Boyard</t>
  </si>
  <si>
    <t>BOYANG JVB075Z12</t>
  </si>
  <si>
    <t>171 412 329A</t>
  </si>
  <si>
    <t>Febi-Bilstein</t>
  </si>
  <si>
    <t>Catalytic Converter + Flex Pipe Assembly</t>
  </si>
  <si>
    <t>Vibrant/PS</t>
  </si>
  <si>
    <t>JetFab/PS</t>
  </si>
  <si>
    <t>Electroplating Services</t>
  </si>
  <si>
    <t>Header-Engine Block support bracket</t>
  </si>
  <si>
    <t>2-1/4" Stainless Steel Cat-back exhaust system</t>
  </si>
  <si>
    <t>Borla T-304 Stainless Muffler</t>
  </si>
  <si>
    <t>2.5"Stainless Tail Pipe/support</t>
  </si>
  <si>
    <t xml:space="preserve">Custom 1-3/4" Raace Stainless T-304 Header </t>
  </si>
  <si>
    <t>Quick-connect Stainless T-304 couplings/fabrication</t>
  </si>
  <si>
    <t>Valve Bucket Solid Lifters</t>
  </si>
  <si>
    <t xml:space="preserve">Shielding </t>
  </si>
  <si>
    <t>Spark Plug Wire Support Bracket</t>
  </si>
  <si>
    <t>Oil temperature sender &amp; wiring harness</t>
  </si>
  <si>
    <t>Block oil filter bracket</t>
  </si>
  <si>
    <t>Oil pump priming tool</t>
  </si>
  <si>
    <t>Crankcase breather system</t>
  </si>
  <si>
    <t>Oil filter block adapter plate</t>
  </si>
  <si>
    <t>Hawk Sport Front Pads x2 (spare pad set)</t>
  </si>
  <si>
    <t>30Lbs/hr Fuel Injectors x 4</t>
  </si>
  <si>
    <t>Kicker</t>
  </si>
  <si>
    <t>Hertz</t>
  </si>
  <si>
    <t>Concord</t>
  </si>
  <si>
    <t>HPL-130</t>
  </si>
  <si>
    <t>Strut Tower to front frame welded braces</t>
  </si>
  <si>
    <t>Double firewall welded</t>
  </si>
  <si>
    <t>Subframe welded</t>
  </si>
  <si>
    <t>Interior box frame welded</t>
  </si>
  <si>
    <t>Upper strut frame brace</t>
  </si>
  <si>
    <t>Lower control arm brace</t>
  </si>
  <si>
    <t>14.6V 10A LiFePO4 Charger</t>
  </si>
  <si>
    <t>Tenergy</t>
  </si>
  <si>
    <t>251 819 015</t>
  </si>
  <si>
    <t>VW OEM</t>
  </si>
  <si>
    <t>Seat Belt mounting h/w</t>
  </si>
  <si>
    <t>Blower Motor wiring harness/PCB</t>
  </si>
  <si>
    <t>Electric Window Mechanism - VW Mk2</t>
  </si>
  <si>
    <t>191837481A</t>
  </si>
  <si>
    <t>Aftermarket</t>
  </si>
  <si>
    <t>Stock Interiors</t>
  </si>
  <si>
    <t>Molded Ultra-plush carpet kit</t>
  </si>
  <si>
    <t>Matching ultra-plush floor mats (4)</t>
  </si>
  <si>
    <t xml:space="preserve">Matching ultra-plush trunk carpet </t>
  </si>
  <si>
    <t>Headliner</t>
  </si>
  <si>
    <t>104-6002</t>
  </si>
  <si>
    <t>204-4702</t>
  </si>
  <si>
    <t>ARP</t>
  </si>
  <si>
    <t>Hi-strength undercut head stud kit</t>
  </si>
  <si>
    <t>Hi-strength Rod bolt kit</t>
  </si>
  <si>
    <t>204-3001</t>
  </si>
  <si>
    <t>Ring Gear Bolt Kit</t>
  </si>
  <si>
    <t>027 105 263 B</t>
  </si>
  <si>
    <t>Crank Sprocket machining (16mm ID)</t>
  </si>
  <si>
    <t>M16 bolt length reduction (2mm)</t>
  </si>
  <si>
    <t>ARP/ESC Tuning</t>
  </si>
  <si>
    <t>Crank Sprocket High-Strength M16x85 bolt (Mk7)</t>
  </si>
  <si>
    <t>Dowel pins/machining for crank sprocket</t>
  </si>
  <si>
    <t>ARP06A01/2794733</t>
  </si>
  <si>
    <t>021907319b</t>
  </si>
  <si>
    <t>6611M835</t>
  </si>
  <si>
    <t>8350XX</t>
  </si>
  <si>
    <t>VW 2.0 ABA tall deck block core</t>
  </si>
  <si>
    <t>105 955</t>
  </si>
  <si>
    <t>VW/Techtonics Tuning</t>
  </si>
  <si>
    <t>Fluidampr/INA Engineering</t>
  </si>
  <si>
    <t xml:space="preserve">Racing damper with custom offset spacer </t>
  </si>
  <si>
    <t>95.5mm Crank</t>
  </si>
  <si>
    <t>Crank Cam Timing Sprocket</t>
  </si>
  <si>
    <t>Crank position sensor wheel</t>
  </si>
  <si>
    <t>Crank position sensor wheel welding to crank</t>
  </si>
  <si>
    <t>109 161</t>
  </si>
  <si>
    <t>109 163</t>
  </si>
  <si>
    <t>34mm valve seats x8</t>
  </si>
  <si>
    <t>29.5mm valve seats x8</t>
  </si>
  <si>
    <t>34mm x 5.5mm stem Intake Valves x8</t>
  </si>
  <si>
    <t>109 121</t>
  </si>
  <si>
    <t>5.5mm tapered Valve Guides x8</t>
  </si>
  <si>
    <t>Cam cap studs 7x45mm x24</t>
  </si>
  <si>
    <t>Lower Valve Seats</t>
  </si>
  <si>
    <t>056 629</t>
  </si>
  <si>
    <t>030103397A</t>
  </si>
  <si>
    <t>7mm Titanium triple-groove  Valve Retainers x8</t>
  </si>
  <si>
    <t>109 139</t>
  </si>
  <si>
    <t>7mm high-flow tapered valve guides x8</t>
  </si>
  <si>
    <t>109 221</t>
  </si>
  <si>
    <t>109 225</t>
  </si>
  <si>
    <t>109 088AD</t>
  </si>
  <si>
    <t>109 326</t>
  </si>
  <si>
    <t>5.5mm Valve Stem Seals</t>
  </si>
  <si>
    <t>7mm Valve Stem Seals</t>
  </si>
  <si>
    <t>109 321</t>
  </si>
  <si>
    <t>16V ABF Valve Cover Gasket Set</t>
  </si>
  <si>
    <t>7mm Valve Lash Caps x8</t>
  </si>
  <si>
    <t>5.5mm Valve Lash Caps</t>
  </si>
  <si>
    <t>-</t>
  </si>
  <si>
    <t>109 292</t>
  </si>
  <si>
    <t>5.5mm Valve Keepers</t>
  </si>
  <si>
    <t>7mm Valve Keepers</t>
  </si>
  <si>
    <t>109 294</t>
  </si>
  <si>
    <t>109 082H</t>
  </si>
  <si>
    <t>High Lift Valve Springs (for VR6 application)</t>
  </si>
  <si>
    <t>288 Cams set - solid lifter (254° @.050", .456" lift, 105° LC)</t>
  </si>
  <si>
    <t>109 576</t>
  </si>
  <si>
    <t>Intermediate Shaft Bearings</t>
  </si>
  <si>
    <t>Crank driver side seal</t>
  </si>
  <si>
    <t>Mk4 head Gasket (increasess CR by 0.5 over Mk3 gasket)</t>
  </si>
  <si>
    <t>11.5:1 Pistons x4</t>
  </si>
  <si>
    <t>Piston Ring Set x4</t>
  </si>
  <si>
    <t>159mm Rods for tall deck ABA block x4</t>
  </si>
  <si>
    <t>104 050</t>
  </si>
  <si>
    <t>Main Bearing Set</t>
  </si>
  <si>
    <t>Rod Bearing Set</t>
  </si>
  <si>
    <t>104 101</t>
  </si>
  <si>
    <t>198 191</t>
  </si>
  <si>
    <t>GSK 010</t>
  </si>
  <si>
    <t>Crank passenger side seal 1</t>
  </si>
  <si>
    <t>Crank passenger side seal 2</t>
  </si>
  <si>
    <t>198 200</t>
  </si>
  <si>
    <t>Camshaft passenger side seal</t>
  </si>
  <si>
    <t>06A 103 383 AS</t>
  </si>
  <si>
    <t>45mm Independent throttle bodies, ABF direct-to-head mounting</t>
  </si>
  <si>
    <t>Intermediate Shaft Sprocket</t>
  </si>
  <si>
    <t>104 150</t>
  </si>
  <si>
    <t>Intermediate Shaft Seal</t>
  </si>
  <si>
    <t>049 109 111 C</t>
  </si>
  <si>
    <t>141 108A</t>
  </si>
  <si>
    <t>ARP high strength Pressure Plate Bolts</t>
  </si>
  <si>
    <t>141 109</t>
  </si>
  <si>
    <t>tranmission dust shields</t>
  </si>
  <si>
    <t>Subtotal</t>
  </si>
  <si>
    <t>Machine intermediate shaft, lighten, balance</t>
  </si>
  <si>
    <t>Water Pump</t>
  </si>
  <si>
    <t>121 010</t>
  </si>
  <si>
    <t>Water Pump machining for EWP conversion, block offs</t>
  </si>
  <si>
    <t>15CA68</t>
  </si>
  <si>
    <t>Passenger side engine mount aluminum spacer</t>
  </si>
  <si>
    <t>Spark plug wires, Competition KV85, 8.5mm, custom lengths</t>
  </si>
  <si>
    <t>KV85-custom</t>
  </si>
  <si>
    <t>Ignition coils</t>
  </si>
  <si>
    <t>Stainless steel mounting bracket for pump &amp; filters</t>
  </si>
  <si>
    <t>109 056</t>
  </si>
  <si>
    <t>Timing Belt Tensioner Tool</t>
  </si>
  <si>
    <t>864 000</t>
  </si>
  <si>
    <t>22mm Strut Nut Socket, 1/2" Drive</t>
  </si>
  <si>
    <t>T30 780</t>
  </si>
  <si>
    <t>KW</t>
  </si>
  <si>
    <t>Front Bearings</t>
  </si>
  <si>
    <t>Rear Bearings</t>
  </si>
  <si>
    <t>Transmission Flange bolt driver</t>
  </si>
  <si>
    <t>Front Axle wheel studs</t>
  </si>
  <si>
    <t>Rear Axle wheel studs</t>
  </si>
  <si>
    <t>Engine/trans mount brackets, prep, painted</t>
  </si>
  <si>
    <t>EBFIMK1ST1K</t>
  </si>
  <si>
    <t>Engine/trans solid rubber mount bushings - stage 1</t>
  </si>
  <si>
    <t>109 053</t>
  </si>
  <si>
    <t>Denso</t>
  </si>
  <si>
    <t>IK20</t>
  </si>
  <si>
    <t>Spark plugs - medium heat range</t>
  </si>
  <si>
    <t>Weissash Porsche</t>
  </si>
  <si>
    <t>Josh/Mark's VW Service</t>
  </si>
  <si>
    <t>PS/Summit Racing</t>
  </si>
  <si>
    <t>Summit Racing</t>
  </si>
  <si>
    <t>Bendo</t>
  </si>
  <si>
    <t>Alternator belt. 865mm 6v</t>
  </si>
  <si>
    <t>50amp racing adjustable voltage alternator, XS-Volt</t>
  </si>
  <si>
    <t>@12%</t>
  </si>
  <si>
    <t>Total USD</t>
  </si>
  <si>
    <t>037115220B</t>
  </si>
  <si>
    <t>Oil DipStick, tube</t>
  </si>
  <si>
    <t>PS/K&amp;N</t>
  </si>
  <si>
    <t>81-1002</t>
  </si>
  <si>
    <t>Oil filter system, reusable metal 25micron mesh filter element, -12AN</t>
  </si>
  <si>
    <t>Improved Racing</t>
  </si>
  <si>
    <t>053 115 417 A</t>
  </si>
  <si>
    <t>SP1XT</t>
  </si>
  <si>
    <t>Oil thermostat 200 deg F sandwich plate, -10AN fittings</t>
  </si>
  <si>
    <t>Oil cooler stainless hoses - 10AN x2</t>
  </si>
  <si>
    <t>Oil filter stainless hoses -12AN x2</t>
  </si>
  <si>
    <t>Electrical/electronic</t>
  </si>
  <si>
    <t>Lower rocker moldings</t>
  </si>
  <si>
    <t>Waist body moldings</t>
  </si>
  <si>
    <t>Lower stripes</t>
  </si>
  <si>
    <t>Rear Hatch moldings</t>
  </si>
  <si>
    <t>Front Grill GTI emblem</t>
  </si>
  <si>
    <t>Rear hatch Rabbit GTI emblem</t>
  </si>
  <si>
    <t>Rear hatch Volkswagon emblem</t>
  </si>
  <si>
    <t>Electric Window custom mounting h/w</t>
  </si>
  <si>
    <t>Misc h/w</t>
  </si>
  <si>
    <t>TPS Wiring harness</t>
  </si>
  <si>
    <t>custom brackets</t>
  </si>
  <si>
    <t>relay for purge solenoid</t>
  </si>
  <si>
    <t>Air Conditioning System</t>
  </si>
  <si>
    <t>12V variable speed 3000BTU Compressor</t>
  </si>
  <si>
    <t>Custom #6 &amp; #8 male o-ring fittings installed</t>
  </si>
  <si>
    <t>Compressor mounting bracket and isolation system</t>
  </si>
  <si>
    <t>Nitrous PWM Solid State Relay for X-10 Quadranoid</t>
  </si>
  <si>
    <t>Solenoid to solenoid stailness steel teflon -4AN hose, fittings</t>
  </si>
  <si>
    <t>54-111</t>
  </si>
  <si>
    <t>115 208 NP</t>
  </si>
  <si>
    <t>36mm 16V German Oil Pump</t>
  </si>
  <si>
    <t>Oil Pump Pickup Tube</t>
  </si>
  <si>
    <t>VW Mk3 Motorsport Windage Tray</t>
  </si>
  <si>
    <t>Oil Pressure sensor wiring harness</t>
  </si>
  <si>
    <t>related wiring harnesses</t>
  </si>
  <si>
    <t>Intake Manifold injectors x4</t>
  </si>
  <si>
    <t>Fan Relays &amp; wiring harnesses</t>
  </si>
  <si>
    <t xml:space="preserve">DT-40 </t>
  </si>
  <si>
    <t>Joe Gibbs</t>
  </si>
  <si>
    <t>5L full synthetic engine oil 5W40</t>
  </si>
  <si>
    <t>10" high volume Puller Fans</t>
  </si>
  <si>
    <t>IX-30100374</t>
  </si>
  <si>
    <t>Davies Craig</t>
  </si>
  <si>
    <t>-20AN coupler: EWP to Radiator</t>
  </si>
  <si>
    <t>Earls</t>
  </si>
  <si>
    <t>AT915120ERL</t>
  </si>
  <si>
    <t xml:space="preserve">-20AN EWP  fittings </t>
  </si>
  <si>
    <t>Electric Water Pump (EWP-80) Kit</t>
  </si>
  <si>
    <t>EWP Digital Controller Kit</t>
  </si>
  <si>
    <t>Canton</t>
  </si>
  <si>
    <t>Coolant Expansion/Fill Tank, 1.25 Quart</t>
  </si>
  <si>
    <t>Stant</t>
  </si>
  <si>
    <t>Cooling system pressure release cap, 16psi</t>
  </si>
  <si>
    <t>121 161</t>
  </si>
  <si>
    <t>PS/Techtonics Tuning</t>
  </si>
  <si>
    <t>252 409B</t>
  </si>
  <si>
    <t>Stainless Resonator w flex pipe</t>
  </si>
  <si>
    <t>250lbs/in 7" &amp; 200lbs/in 8" springs</t>
  </si>
  <si>
    <t>Eibach/Ground Control</t>
  </si>
  <si>
    <t>Lella Autosport</t>
  </si>
  <si>
    <t>15mm Rear axle spacers</t>
  </si>
  <si>
    <t>The Driveshaft Shop</t>
  </si>
  <si>
    <t>Racing Axles, CV joints, boots (rated to 500hp)</t>
  </si>
  <si>
    <t>Rear Trailing Arm prep/paint</t>
  </si>
  <si>
    <t>High performance street/track Coilover struts, front/rear</t>
  </si>
  <si>
    <t>Variant 3, 35280001</t>
  </si>
  <si>
    <t>Strut Mount Urethane Injection</t>
  </si>
  <si>
    <t>HD Strut Mounts</t>
  </si>
  <si>
    <t>Autotech</t>
  </si>
  <si>
    <t>10-525-1028GK</t>
  </si>
  <si>
    <t>28mm hollow rear sway bar kit</t>
  </si>
  <si>
    <t>OEM rear sway bar mounting brackets</t>
  </si>
  <si>
    <t>400 100</t>
  </si>
  <si>
    <t>Front Steering Knuckles</t>
  </si>
  <si>
    <t>100 105</t>
  </si>
  <si>
    <t>SBFCAMKI-BJ</t>
  </si>
  <si>
    <t>Control Arms with Prothane Urethane Bushings, ball-joints</t>
  </si>
  <si>
    <t>Rear axles</t>
  </si>
  <si>
    <t>405 620</t>
  </si>
  <si>
    <t>Lisle</t>
  </si>
  <si>
    <t>Wheel Stud Installer</t>
  </si>
  <si>
    <t>ESC Tuning</t>
  </si>
  <si>
    <t>ECS10162KT</t>
  </si>
  <si>
    <t>Rear 3mm wheel spacers</t>
  </si>
  <si>
    <t>Front 5mm wheel spacers</t>
  </si>
  <si>
    <t>ECS10164KT</t>
  </si>
  <si>
    <t>Weissach Porsche</t>
  </si>
  <si>
    <t>Alignment/R&amp;P pinion depth calibration</t>
  </si>
  <si>
    <t>Snowflake wheels - stripping/machining/painting</t>
  </si>
  <si>
    <t>Greens Automotive</t>
  </si>
  <si>
    <t>Wheel stud nuts - racing, open ends</t>
  </si>
  <si>
    <t>Gorilla</t>
  </si>
  <si>
    <t>Gorrila</t>
  </si>
  <si>
    <t>Wheel stud lock nuts - racing, open ends</t>
  </si>
  <si>
    <t>185/60-14 Sport tires</t>
  </si>
  <si>
    <t>Tire mounting/balancing</t>
  </si>
  <si>
    <t>Dunlop</t>
  </si>
  <si>
    <t>Direzza-zII</t>
  </si>
  <si>
    <t>S&amp;H</t>
  </si>
  <si>
    <t>@10%</t>
  </si>
  <si>
    <t>Rear upper shock mount kit</t>
  </si>
  <si>
    <t>KYB</t>
  </si>
  <si>
    <t>Shift Kit</t>
  </si>
  <si>
    <t>798 210-1</t>
  </si>
  <si>
    <t>Shit Rod assembly with bushing</t>
  </si>
  <si>
    <t>720 010</t>
  </si>
  <si>
    <t>Timing Chain</t>
  </si>
  <si>
    <t>109 062</t>
  </si>
  <si>
    <t>Eurosport</t>
  </si>
  <si>
    <t>430 110-1</t>
  </si>
  <si>
    <t>Neuspeed</t>
  </si>
  <si>
    <t>Stainless Steel Exhaust clamps</t>
  </si>
  <si>
    <t>254 050H/HD</t>
  </si>
  <si>
    <t>SHIFTMUSHM</t>
  </si>
  <si>
    <t>Clutch Cable Termination</t>
  </si>
  <si>
    <t>SMARTSHIFT1</t>
  </si>
  <si>
    <t>Mk1Autohaus</t>
  </si>
  <si>
    <t>171711247</t>
  </si>
  <si>
    <t>171-711-141/E</t>
  </si>
  <si>
    <t>Broke VW/PS</t>
  </si>
  <si>
    <t>0.76 5th gear, tools, gaskets</t>
  </si>
  <si>
    <t>Craft Customs</t>
  </si>
  <si>
    <t>Lower steering column bearing inner race/Bearing/clamp</t>
  </si>
  <si>
    <t>171-419-518A</t>
  </si>
  <si>
    <t>Parts Place Inc</t>
  </si>
  <si>
    <t>PFF85-230B</t>
  </si>
  <si>
    <t>PowerFlex</t>
  </si>
  <si>
    <t>Urethane R&amp;P bushings, black/race</t>
  </si>
  <si>
    <t>BBKMK1</t>
  </si>
  <si>
    <t>Hawk/Tech-53</t>
  </si>
  <si>
    <t>HB542F.490</t>
  </si>
  <si>
    <t>USR478</t>
  </si>
  <si>
    <t>EBC</t>
  </si>
  <si>
    <t>Momentum Motorsports</t>
  </si>
  <si>
    <t>9.4" VW Mk2 Slotted/Drilled Rear Rotors</t>
  </si>
  <si>
    <t>ECS698423424</t>
  </si>
  <si>
    <t>VW  Mk4 Aluminum Rear Caliper Kit</t>
  </si>
  <si>
    <t>ES#248977</t>
  </si>
  <si>
    <t>Stainless Steel Brake lines</t>
  </si>
  <si>
    <t>Dual Wall hard steel brake Lines</t>
  </si>
  <si>
    <t>Speedway</t>
  </si>
  <si>
    <t>Mini proportioning valve</t>
  </si>
  <si>
    <t>Wilwood</t>
  </si>
  <si>
    <t>Adjustable Proportioning valve</t>
  </si>
  <si>
    <t>Mk1autohaus</t>
  </si>
  <si>
    <t>Heritage VW</t>
  </si>
  <si>
    <t>Castrol</t>
  </si>
  <si>
    <t>260-11179</t>
  </si>
  <si>
    <t>VW Mk3 non-ABS Brake Servo</t>
  </si>
  <si>
    <t>1H1612107C</t>
  </si>
  <si>
    <t>eEuroParts</t>
  </si>
  <si>
    <t>VW Heritage</t>
  </si>
  <si>
    <t>Bolt Action</t>
  </si>
  <si>
    <t>#BLM_254</t>
  </si>
  <si>
    <t>Vacuum pump</t>
  </si>
  <si>
    <t>Vacuum pump sensor, hoses, clamps, wiring harness, bracket, relays</t>
  </si>
  <si>
    <t>GM/AC Delco</t>
  </si>
  <si>
    <t>609 130</t>
  </si>
  <si>
    <t>e-brake cables, mk2 for Disk brakes</t>
  </si>
  <si>
    <t>SRF Brake Fluid - high temperature racing synthetic</t>
  </si>
  <si>
    <t>VW/Audi 25.4mm Master Cylinder</t>
  </si>
  <si>
    <t>Variable Speed Controller</t>
  </si>
  <si>
    <t>inc</t>
  </si>
  <si>
    <t>Four Seasons</t>
  </si>
  <si>
    <t>Evaporator Machining, welding, custom fittings</t>
  </si>
  <si>
    <t>PS/Jetfab</t>
  </si>
  <si>
    <t>Filter/Accumulator</t>
  </si>
  <si>
    <t>R134a Charging</t>
  </si>
  <si>
    <t>Lexan Shroud</t>
  </si>
  <si>
    <t>Fans x7, wiring harnesses</t>
  </si>
  <si>
    <t>Centre Vents (cabriolet)</t>
  </si>
  <si>
    <t>Wiring Harnesses, temperature sensors, relays</t>
  </si>
  <si>
    <t>Custom #6 &amp; #8 A/C reduced barrier hoses</t>
  </si>
  <si>
    <t>Evaporator &amp; Blower motor Shrouds</t>
  </si>
  <si>
    <t>Condensor mounting brackets</t>
  </si>
  <si>
    <t>Evaporator Core</t>
  </si>
  <si>
    <t>Condensor Core</t>
  </si>
  <si>
    <t>CNFP1216</t>
  </si>
  <si>
    <t>PAG Oil</t>
  </si>
  <si>
    <t>AC &amp; Collision Parts</t>
  </si>
  <si>
    <t>Parasol Inc.</t>
  </si>
  <si>
    <t>Plastic &amp; Vinyl custom colour paints/dyes</t>
  </si>
  <si>
    <t>Heated Seats Wiring harnesses, relays, potentiometers</t>
  </si>
  <si>
    <t>Heated seats kits</t>
  </si>
  <si>
    <t>Carpet Installation, glue</t>
  </si>
  <si>
    <t>Foam Shop</t>
  </si>
  <si>
    <t>Other parts</t>
  </si>
  <si>
    <t>ebay</t>
  </si>
  <si>
    <t>Custom Flip-out panel</t>
  </si>
  <si>
    <t>Seat frame custom bracing/welding/painting</t>
  </si>
  <si>
    <t>Seat hardware, plastic parts, misc</t>
  </si>
  <si>
    <t>Mass loaded vinyl sound damping sheets 0.110"</t>
  </si>
  <si>
    <t>FatMat</t>
  </si>
  <si>
    <t>0.110"</t>
  </si>
  <si>
    <t>CrazyQuiffs UK</t>
  </si>
  <si>
    <t>Headliner Installation, glue</t>
  </si>
  <si>
    <t>Rear seat belts</t>
  </si>
  <si>
    <t>Blower motor</t>
  </si>
  <si>
    <t>Visors</t>
  </si>
  <si>
    <t>amazon</t>
  </si>
  <si>
    <t>subcontracted</t>
  </si>
  <si>
    <t>VW Midnight Blue</t>
  </si>
  <si>
    <t>VW/SMS</t>
  </si>
  <si>
    <t>various</t>
  </si>
  <si>
    <t>Southern Polyurethane</t>
  </si>
  <si>
    <t>Sanding blocks</t>
  </si>
  <si>
    <t>Wet sanding paper 600/800/1000/1200/1500/2000/3000</t>
  </si>
  <si>
    <t>3M</t>
  </si>
  <si>
    <t>Welding gases, Argon, CO2/Argon mix</t>
  </si>
  <si>
    <t>Welding wire spools</t>
  </si>
  <si>
    <t>Brazing wire spools</t>
  </si>
  <si>
    <t>Brazing rods</t>
  </si>
  <si>
    <t>1/16" and 3/32" cutoff wheels</t>
  </si>
  <si>
    <t>Mild Steel panels, 0.040" 1/16" 3/32" 1/8"</t>
  </si>
  <si>
    <t>Drill bits consumed</t>
  </si>
  <si>
    <t>End-mills consumed</t>
  </si>
  <si>
    <t>Welding rods, mild and stainless</t>
  </si>
  <si>
    <t>Torch tips consumed</t>
  </si>
  <si>
    <t>Clear 2K top Coat - 4 gallons</t>
  </si>
  <si>
    <t>Epoxy 2K primer, white/black/grey - 6 gallons</t>
  </si>
  <si>
    <t>Vibrating Tool &amp; bits consumed</t>
  </si>
  <si>
    <t>Die Grinder consumed</t>
  </si>
  <si>
    <t>Makita</t>
  </si>
  <si>
    <t>Aluminum panels 0.040" 1/16" 3/32" 1/8"</t>
  </si>
  <si>
    <t>Stainless Steel panels 0.040" 1/16" 3/32" 1/8"</t>
  </si>
  <si>
    <t>Aluminum plate, 1/8x3/4", 1/8X1.5"</t>
  </si>
  <si>
    <t>Mild steel plate, 1/8x3/4", 1/8X1.5"</t>
  </si>
  <si>
    <t>Stainless steel plate, 1/8x3/4", 1/8X1.5"</t>
  </si>
  <si>
    <t>Floor foam, 1"</t>
  </si>
  <si>
    <t>Seat foam - high density, custom cutting</t>
  </si>
  <si>
    <t>3M paint removal disks, various</t>
  </si>
  <si>
    <t>Aluminum rectangular tube - bumpers</t>
  </si>
  <si>
    <t>Steel round tube, square tube, rectangular tube - frame</t>
  </si>
  <si>
    <t>Organic canister masks</t>
  </si>
  <si>
    <t>Protective face shield screens</t>
  </si>
  <si>
    <t>Flexible filler</t>
  </si>
  <si>
    <t>Filler mixing paper, application spatulas</t>
  </si>
  <si>
    <t>Temporary paint booth, filters</t>
  </si>
  <si>
    <t>Descecant filter canister</t>
  </si>
  <si>
    <t>Online Metals</t>
  </si>
  <si>
    <t>Acid Etching - 2 gallons</t>
  </si>
  <si>
    <t>Surface Degrease - 2 gallons</t>
  </si>
  <si>
    <t>Eastwood</t>
  </si>
  <si>
    <t>Acid Etch Primer - 10 rattle cans</t>
  </si>
  <si>
    <t xml:space="preserve">Brass Rod stock, various diameters </t>
  </si>
  <si>
    <t>Aluminum Blocks, various</t>
  </si>
  <si>
    <t>Short-strand fiberglass filler - 2 gallons</t>
  </si>
  <si>
    <t>Evercoat</t>
  </si>
  <si>
    <t>Automotive body filler - 2 gallons</t>
  </si>
  <si>
    <t>High-Build 2K primer - 2 gallons</t>
  </si>
  <si>
    <t>3M/Norton</t>
  </si>
  <si>
    <t>Masking tape - various</t>
  </si>
  <si>
    <t>Masking paper &amp; plastic sheeting</t>
  </si>
  <si>
    <t>Automotive Touchup</t>
  </si>
  <si>
    <t>Bodywork - metalwork</t>
  </si>
  <si>
    <t>Bodywork - filling/sanding/painting</t>
  </si>
  <si>
    <t>Brushes</t>
  </si>
  <si>
    <t>Spray guns/filters/accessories consumed</t>
  </si>
  <si>
    <t>Silver Base Coat - 3 gallons</t>
  </si>
  <si>
    <t>Silver Base Coat - 4 rattle cans</t>
  </si>
  <si>
    <t>Clear 2K top Coat - 4 rattle cans</t>
  </si>
  <si>
    <t>Xylene, Laquer Thinner - 6 gallons</t>
  </si>
  <si>
    <t>Devibliss</t>
  </si>
  <si>
    <t>Glazing putty - 3 24oz tubes</t>
  </si>
  <si>
    <t>Mixing cups, various</t>
  </si>
  <si>
    <t>Paper towels</t>
  </si>
  <si>
    <t>Brake Cleaner - 36 cans</t>
  </si>
  <si>
    <t>Sand paper rolls 80/120/220/320/400/600 grit x18</t>
  </si>
  <si>
    <t>Aerosol Injected Cleaner - 10 cans</t>
  </si>
  <si>
    <t>Wax Door Panel spray kit</t>
  </si>
  <si>
    <t>Undercoating - 10 cans</t>
  </si>
  <si>
    <t>Aluma Blast Silver Paint - 2 cans</t>
  </si>
  <si>
    <t>Seam Sealer - 2 tubes</t>
  </si>
  <si>
    <t>Polishing Compounds</t>
  </si>
  <si>
    <t>Polishing pads/cloths</t>
  </si>
  <si>
    <t>Sanding disks 80/120/220/320/400/600/800/1000/1200/1500/2000 - 11</t>
  </si>
  <si>
    <t>Sand Blasting Media</t>
  </si>
  <si>
    <t>95-20-75-3</t>
  </si>
  <si>
    <t>replacement panel - driver floor</t>
  </si>
  <si>
    <t>replacement panel - passenger floor</t>
  </si>
  <si>
    <t>95-20-75-4</t>
  </si>
  <si>
    <t>95-20-42-1</t>
  </si>
  <si>
    <t>replacement panel - driver front wing upper mount</t>
  </si>
  <si>
    <t>replacement panel - passenger front wing upper mount</t>
  </si>
  <si>
    <t>95-20-42-2</t>
  </si>
  <si>
    <t>95-20-81-0</t>
  </si>
  <si>
    <t>replacement panel - lengthwise floor support x 2</t>
  </si>
  <si>
    <t>95-20-52-2</t>
  </si>
  <si>
    <t>replacement panel - fuel filling panel</t>
  </si>
  <si>
    <t>replacement panel - driver rear frame side rail with support</t>
  </si>
  <si>
    <t>replacement panel - passenger rear frame side rail with support</t>
  </si>
  <si>
    <t>95-20-84-1</t>
  </si>
  <si>
    <t>95-20-84-2</t>
  </si>
  <si>
    <t>PS/Klokkerholm</t>
  </si>
  <si>
    <t>Rear Side Trays</t>
  </si>
  <si>
    <t>Carbon Fiber Hood</t>
  </si>
  <si>
    <t>Carbon Fiber Hatch</t>
  </si>
  <si>
    <t>Carbon Fiber Bumpers</t>
  </si>
  <si>
    <t>Lexan Rear Window</t>
  </si>
  <si>
    <t>PS/LWS Design - UK</t>
  </si>
  <si>
    <t>Misc Glue &amp; sealants</t>
  </si>
  <si>
    <t>Misc - braces, striping, seals, windows, shielding, hardware</t>
  </si>
  <si>
    <t>Stainless Steel fasteners</t>
  </si>
  <si>
    <t>Wire Wheels consumed</t>
  </si>
  <si>
    <t>BC Hydro</t>
  </si>
  <si>
    <t>Electricity consumed - heat, light, power (2kW av x 24 x 180 x 4 x $0.12)</t>
  </si>
  <si>
    <t>Convex glass for side mirrors x2</t>
  </si>
  <si>
    <t>Engine area rain-tray seals</t>
  </si>
  <si>
    <t>Suspension/Wheels</t>
  </si>
  <si>
    <t>Replacement OEM side mirrors</t>
  </si>
  <si>
    <t>Sunroof - edge seal/molding</t>
  </si>
  <si>
    <t>Sunroof - cable system</t>
  </si>
  <si>
    <t>Sunroof - wind deflector</t>
  </si>
  <si>
    <t>Sunroof - misc parts/springs/bushings/winder handle</t>
  </si>
  <si>
    <t>Custom car Cover</t>
  </si>
  <si>
    <t>zinc plating for various parts</t>
  </si>
  <si>
    <t>Front engine mount/frame brace</t>
  </si>
  <si>
    <t>GoKraut</t>
  </si>
  <si>
    <t>PS/Caswell</t>
  </si>
  <si>
    <t>FW443</t>
  </si>
  <si>
    <t>Bosch</t>
  </si>
  <si>
    <t>Heat shielding</t>
  </si>
  <si>
    <t>Burco</t>
  </si>
  <si>
    <t>321877209A</t>
  </si>
  <si>
    <t>Door Locks</t>
  </si>
  <si>
    <t>Door Catches/Mechanisms</t>
  </si>
  <si>
    <t>Hatch Seal</t>
  </si>
  <si>
    <t>Rear Quarter Window Seals</t>
  </si>
  <si>
    <t>Hatch Window Seal</t>
  </si>
  <si>
    <t>Glass Polishing Kit</t>
  </si>
  <si>
    <t>Driver/Passenger Window Seals - complete kit x 2</t>
  </si>
  <si>
    <t>New shift boot</t>
  </si>
  <si>
    <t xml:space="preserve">PS </t>
  </si>
  <si>
    <t>Washer fluid pump, reservior, tubing, jet</t>
  </si>
  <si>
    <t>Quik Latch</t>
  </si>
  <si>
    <t>QL-25S</t>
  </si>
  <si>
    <t>Hood Pins</t>
  </si>
  <si>
    <t>Amazon</t>
  </si>
  <si>
    <t>Car Covers</t>
  </si>
  <si>
    <t>platnium series</t>
  </si>
  <si>
    <t>BUR-3513-1983</t>
  </si>
  <si>
    <t>Cylinder Lock</t>
  </si>
  <si>
    <t>Keys</t>
  </si>
  <si>
    <t>Door Striker Pins</t>
  </si>
  <si>
    <t>Hood Release cable/lever</t>
  </si>
  <si>
    <t>Door Handles/Inserts/Seals</t>
  </si>
  <si>
    <t>Hatch Strut/hardware</t>
  </si>
  <si>
    <t>Fuel Filler Neck Sticker/Seal</t>
  </si>
  <si>
    <t>New locks rekey service - doors, hatch, stalk</t>
  </si>
  <si>
    <t>Turn signal stalk</t>
  </si>
  <si>
    <t>Wiper stalk</t>
  </si>
  <si>
    <t>Wiper intermittent relay</t>
  </si>
  <si>
    <t>Wiper motor</t>
  </si>
  <si>
    <t>Wiper arms/blades</t>
  </si>
  <si>
    <t>Rain tray drain grommets</t>
  </si>
  <si>
    <t>Thermo-Tec</t>
  </si>
  <si>
    <t>N90119601</t>
  </si>
  <si>
    <t>171919051L</t>
  </si>
  <si>
    <t>Rabbit Parts/ebay</t>
  </si>
  <si>
    <t>Stainless tank straps kit</t>
  </si>
  <si>
    <t>Tank pressure release valve</t>
  </si>
  <si>
    <t>Tank vapour release distribution module/fittings</t>
  </si>
  <si>
    <t>Fuel filler cap/seal</t>
  </si>
  <si>
    <t>Aeromotive</t>
  </si>
  <si>
    <t>Running/brake/turn signal/stop/reverse/license plate lights</t>
  </si>
  <si>
    <t>554-114</t>
  </si>
  <si>
    <t>Newton</t>
  </si>
  <si>
    <t>TPV6</t>
  </si>
  <si>
    <t>554-111</t>
  </si>
  <si>
    <t>Nitrous Relay for purge solenoid/harness</t>
  </si>
  <si>
    <t>IX1000.5</t>
  </si>
  <si>
    <t>IQI Interface</t>
  </si>
  <si>
    <t>IQ Remote</t>
  </si>
  <si>
    <t>T1S2-10</t>
  </si>
  <si>
    <t>Wheel well lexan mounting plates/brackets/hardware</t>
  </si>
  <si>
    <t>Boyo</t>
  </si>
  <si>
    <t>VTM43M4</t>
  </si>
  <si>
    <t>HPQ-89</t>
  </si>
  <si>
    <t>Head-end Dolby B/C NR module</t>
  </si>
  <si>
    <t>Head-end AM/FM/Cassette unit</t>
  </si>
  <si>
    <t>Audio system wiring harnesses/100a breaker/power cables</t>
  </si>
  <si>
    <t>ETX1200</t>
  </si>
  <si>
    <t>EarthX</t>
  </si>
  <si>
    <t>Battery Prog Brain</t>
  </si>
  <si>
    <t>T3</t>
  </si>
  <si>
    <t>Front &amp; rear cameras/mounting brackets</t>
  </si>
  <si>
    <t>PS/ebay</t>
  </si>
  <si>
    <t>Philips</t>
  </si>
  <si>
    <t>12953BWX2</t>
  </si>
  <si>
    <t>All Light Housings</t>
  </si>
  <si>
    <t>All Light harnesses</t>
  </si>
  <si>
    <t>Total C$</t>
  </si>
  <si>
    <t>Total US$</t>
  </si>
  <si>
    <t>Rockford-Fosgate</t>
  </si>
  <si>
    <t>5 Channel 125W x 4 + 500W x 1 power amp/digital EQ</t>
  </si>
  <si>
    <t>2 axis accelerometer</t>
  </si>
  <si>
    <t>HPS-DAA1</t>
  </si>
  <si>
    <t>Hyperaktive</t>
  </si>
  <si>
    <t>Accelerometer bracket &amp; wiring harness</t>
  </si>
  <si>
    <t>EAA billet aluminum alternator mounting bracket/serpentine belt kit</t>
  </si>
  <si>
    <t>109 431</t>
  </si>
  <si>
    <t>29.5mm x 7mm stem, 6.5mm undercut Exhaust Valves x8</t>
  </si>
  <si>
    <t>Last Updated: November 26/19</t>
  </si>
  <si>
    <t>Spare Parts List:</t>
  </si>
  <si>
    <t>Bentley</t>
  </si>
  <si>
    <t>Air filter cleaner</t>
  </si>
  <si>
    <t>Air filter oil</t>
  </si>
  <si>
    <t>Set of colder spark plug for nitrous use</t>
  </si>
  <si>
    <t>Set of intake and exhaust valve spare shims, installation tools, etc</t>
  </si>
  <si>
    <t>IK22</t>
  </si>
  <si>
    <t>VW A1</t>
  </si>
  <si>
    <t>VW A2</t>
  </si>
  <si>
    <t>VW A3</t>
  </si>
  <si>
    <t>Bentley VW A1/Mk1 Shop Manual</t>
  </si>
  <si>
    <t>Bentley VW A2/Mk2 Shop Manual</t>
  </si>
  <si>
    <t>Bentley VW A3/Mk3 Shop Manual</t>
  </si>
  <si>
    <t>Electric Water Pump external power test harness</t>
  </si>
  <si>
    <t>8325-025</t>
  </si>
  <si>
    <t>8320-010</t>
  </si>
  <si>
    <t>8320-040</t>
  </si>
  <si>
    <t>Fuel Pump Monster Mesh Paper Pre-Filter 40 micron</t>
  </si>
  <si>
    <t>Fuel Pump Monster Mesh Metal (reusable) Pre-Filter 25 micron</t>
  </si>
  <si>
    <t>-6AN and -8AN hose end plugs (male &amp; female)</t>
  </si>
  <si>
    <t>Spruce Aircraft</t>
  </si>
  <si>
    <t>Fuel Pump Monster Mesh Paper Post-Filter 10 micron (qty 2)</t>
  </si>
  <si>
    <t>misc</t>
  </si>
  <si>
    <t>-6AN, -8AN, -10AN &amp; -12AN hose fitting aluminum crush washers</t>
  </si>
  <si>
    <t>Inner CV joint installation tool</t>
  </si>
  <si>
    <t>Inner CV gaskets</t>
  </si>
  <si>
    <t>Meyle</t>
  </si>
  <si>
    <t>Clutch installation and alignment tools</t>
  </si>
  <si>
    <t>Wheel nuts, lock tool, OEM wheel nut covers</t>
  </si>
  <si>
    <t>Stainless Steel Resonator/Flex pipe (Catalyst replacement)</t>
  </si>
  <si>
    <t>Vibrant</t>
  </si>
  <si>
    <t>Exhaust h/w, hangers</t>
  </si>
  <si>
    <t>KW Coilover adjustment tools kit</t>
  </si>
  <si>
    <t>Front strut/bearing installation socket tool</t>
  </si>
  <si>
    <t>5th Gear Set, 16V ratio, installation tools</t>
  </si>
  <si>
    <t>VW/misc</t>
  </si>
  <si>
    <t>R134a refrigerant (4 cans)</t>
  </si>
  <si>
    <t>Midnight Blue plastic paint - spray cans</t>
  </si>
  <si>
    <t>Black plastic paint - spray cans</t>
  </si>
  <si>
    <t>Silver Base Coat - gallon can (partial)</t>
  </si>
  <si>
    <t>Silver Base Coat spray cans</t>
  </si>
  <si>
    <t>Silver Paint touchup kits</t>
  </si>
  <si>
    <t>Parasol</t>
  </si>
  <si>
    <t xml:space="preserve">Midnight Blue plastic paint - quart </t>
  </si>
  <si>
    <t>Red accent plastic paint - quart</t>
  </si>
  <si>
    <t>GTI lower stripe kit</t>
  </si>
  <si>
    <t>Waistline molding</t>
  </si>
  <si>
    <t>Windshield molding</t>
  </si>
  <si>
    <t>Plastic/Lexan 'glass' cleaner</t>
  </si>
  <si>
    <t>Rust Preventitive spray</t>
  </si>
  <si>
    <t>Deluxe car cover</t>
  </si>
  <si>
    <t>Driver side 'flat' mirror</t>
  </si>
  <si>
    <t>Spare fasteners/bushings/screws/pins/clips/covers</t>
  </si>
  <si>
    <t>Rear shock covers</t>
  </si>
  <si>
    <t>Seat track covers</t>
  </si>
  <si>
    <t>Rear seat carpet rests</t>
  </si>
  <si>
    <t>Seat mounting h/w</t>
  </si>
  <si>
    <t>Seat installation h/w</t>
  </si>
  <si>
    <t>Rear hatch tray hangers</t>
  </si>
  <si>
    <t>ECU wiring pins</t>
  </si>
  <si>
    <t>Battery disconnect remote FOB (spare)</t>
  </si>
  <si>
    <t>Ignition/door key (spare)</t>
  </si>
  <si>
    <t>LiFePO4 battery charger w software controller module</t>
  </si>
  <si>
    <t>Alternator belts - various lengths</t>
  </si>
  <si>
    <t>Holley dash pointer</t>
  </si>
  <si>
    <t>Total US$:</t>
  </si>
  <si>
    <t>ECU to PC interface cable, Kicker Audio amp to PC interface cable</t>
  </si>
  <si>
    <t>Relays, crimp ends</t>
  </si>
  <si>
    <t>Crank sprocket dowel pins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</si>
</sst>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quotePrefix="1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quotePrefix="1" applyFont="1" applyAlignment="1">
      <alignment horizontal="left"/>
    </xf>
    <xf numFmtId="0" fontId="0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2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0872-CCBD-974F-8817-E897502532C7}">
  <dimension ref="A1:K687"/>
  <sheetViews>
    <sheetView tabSelected="1" topLeftCell="A644" zoomScale="170" zoomScaleNormal="170" workbookViewId="0">
      <selection activeCell="H691" sqref="H691"/>
    </sheetView>
  </sheetViews>
  <sheetFormatPr baseColWidth="10" defaultColWidth="11" defaultRowHeight="16" x14ac:dyDescent="0.2"/>
  <cols>
    <col min="1" max="1" width="59.5" style="19" customWidth="1"/>
    <col min="2" max="2" width="26.83203125" style="2" customWidth="1"/>
    <col min="3" max="3" width="20.33203125" style="2" customWidth="1"/>
    <col min="4" max="7" width="11" style="3"/>
    <col min="8" max="8" width="13.6640625" style="3" customWidth="1"/>
    <col min="9" max="9" width="11" style="3"/>
    <col min="10" max="11" width="11" style="5"/>
  </cols>
  <sheetData>
    <row r="1" spans="1:11" x14ac:dyDescent="0.2">
      <c r="A1" s="25" t="s">
        <v>0</v>
      </c>
    </row>
    <row r="2" spans="1:11" x14ac:dyDescent="0.2">
      <c r="A2" s="26" t="s">
        <v>815</v>
      </c>
    </row>
    <row r="3" spans="1:11" x14ac:dyDescent="0.2">
      <c r="H3" s="8" t="s">
        <v>805</v>
      </c>
      <c r="I3" s="8">
        <f>I616</f>
        <v>137791.42489599998</v>
      </c>
    </row>
    <row r="4" spans="1:11" x14ac:dyDescent="0.2">
      <c r="H4" s="8" t="s">
        <v>804</v>
      </c>
      <c r="I4" s="8">
        <f>I3/0.74</f>
        <v>186204.62823783781</v>
      </c>
    </row>
    <row r="6" spans="1:11" s="1" customFormat="1" x14ac:dyDescent="0.2">
      <c r="A6" s="35" t="s">
        <v>28</v>
      </c>
      <c r="B6" s="24" t="s">
        <v>52</v>
      </c>
      <c r="C6" s="24" t="s">
        <v>60</v>
      </c>
      <c r="D6" s="33" t="s">
        <v>32</v>
      </c>
      <c r="E6" s="33" t="s">
        <v>33</v>
      </c>
      <c r="F6" s="33" t="s">
        <v>34</v>
      </c>
      <c r="G6" s="33" t="s">
        <v>511</v>
      </c>
      <c r="H6" s="33" t="s">
        <v>55</v>
      </c>
      <c r="I6" s="33" t="s">
        <v>410</v>
      </c>
      <c r="J6" s="6"/>
      <c r="K6" s="6"/>
    </row>
    <row r="7" spans="1:11" x14ac:dyDescent="0.2">
      <c r="A7" s="25"/>
      <c r="B7" s="24"/>
      <c r="C7" s="24"/>
      <c r="D7" s="8"/>
      <c r="E7" s="8"/>
      <c r="F7" s="8"/>
      <c r="G7" s="34" t="s">
        <v>512</v>
      </c>
      <c r="H7" s="34" t="s">
        <v>409</v>
      </c>
      <c r="I7" s="8"/>
    </row>
    <row r="8" spans="1:11" x14ac:dyDescent="0.2">
      <c r="A8" s="28" t="s">
        <v>168</v>
      </c>
    </row>
    <row r="10" spans="1:11" x14ac:dyDescent="0.2">
      <c r="A10" s="19" t="s">
        <v>29</v>
      </c>
      <c r="B10" s="2" t="s">
        <v>53</v>
      </c>
      <c r="D10" s="3">
        <v>4900</v>
      </c>
      <c r="E10" s="3">
        <f>D10*0.75</f>
        <v>3675</v>
      </c>
      <c r="G10" s="3">
        <f>1542*0.75</f>
        <v>1156.5</v>
      </c>
      <c r="H10" s="3">
        <f>588*0.75</f>
        <v>441</v>
      </c>
      <c r="I10" s="3">
        <f t="shared" ref="I10:I12" si="0">E10+G10+H10</f>
        <v>5272.5</v>
      </c>
    </row>
    <row r="11" spans="1:11" x14ac:dyDescent="0.2">
      <c r="A11" s="19" t="s">
        <v>30</v>
      </c>
      <c r="B11" s="2" t="s">
        <v>402</v>
      </c>
      <c r="D11" s="3">
        <v>180</v>
      </c>
      <c r="E11" s="3">
        <f t="shared" ref="E11:E12" si="1">D11*0.75</f>
        <v>135</v>
      </c>
      <c r="I11" s="3">
        <f t="shared" si="0"/>
        <v>135</v>
      </c>
    </row>
    <row r="12" spans="1:11" x14ac:dyDescent="0.2">
      <c r="A12" s="27" t="s">
        <v>31</v>
      </c>
      <c r="B12" s="20" t="s">
        <v>402</v>
      </c>
      <c r="C12" s="20"/>
      <c r="D12" s="7">
        <v>400</v>
      </c>
      <c r="E12" s="7">
        <f t="shared" si="1"/>
        <v>300</v>
      </c>
      <c r="F12" s="7"/>
      <c r="G12" s="7"/>
      <c r="H12" s="7"/>
      <c r="I12" s="7">
        <f t="shared" si="0"/>
        <v>300</v>
      </c>
    </row>
    <row r="13" spans="1:11" x14ac:dyDescent="0.2">
      <c r="A13" s="19" t="s">
        <v>169</v>
      </c>
      <c r="I13" s="8">
        <f>SUM(I10:I12)</f>
        <v>5707.5</v>
      </c>
    </row>
    <row r="16" spans="1:11" x14ac:dyDescent="0.2">
      <c r="A16" s="28" t="s">
        <v>74</v>
      </c>
    </row>
    <row r="18" spans="1:9" x14ac:dyDescent="0.2">
      <c r="A18" s="19" t="s">
        <v>305</v>
      </c>
      <c r="B18" s="2" t="s">
        <v>126</v>
      </c>
      <c r="E18" s="3">
        <v>480</v>
      </c>
      <c r="G18" s="3">
        <f>E18*0.1</f>
        <v>48</v>
      </c>
      <c r="H18" s="3">
        <f>(E18+G18)*0.12</f>
        <v>63.36</v>
      </c>
      <c r="I18" s="3">
        <f>E18+G18+H18</f>
        <v>591.36</v>
      </c>
    </row>
    <row r="19" spans="1:9" x14ac:dyDescent="0.2">
      <c r="A19" s="19" t="s">
        <v>36</v>
      </c>
      <c r="B19" s="2" t="s">
        <v>403</v>
      </c>
      <c r="E19" s="3">
        <v>200</v>
      </c>
      <c r="G19" s="3">
        <f t="shared" ref="G19:G47" si="2">E19*0.1</f>
        <v>20</v>
      </c>
      <c r="H19" s="3">
        <f t="shared" ref="H19:H47" si="3">(E19+G19)*0.12</f>
        <v>26.4</v>
      </c>
      <c r="I19" s="3">
        <f t="shared" ref="I19:I47" si="4">E19+G19+H19</f>
        <v>246.4</v>
      </c>
    </row>
    <row r="20" spans="1:9" x14ac:dyDescent="0.2">
      <c r="A20" s="19" t="s">
        <v>35</v>
      </c>
      <c r="B20" s="2" t="s">
        <v>403</v>
      </c>
      <c r="E20" s="3">
        <v>225</v>
      </c>
      <c r="G20" s="3">
        <f t="shared" si="2"/>
        <v>22.5</v>
      </c>
      <c r="H20" s="3">
        <f t="shared" si="3"/>
        <v>29.7</v>
      </c>
      <c r="I20" s="3">
        <f t="shared" si="4"/>
        <v>277.2</v>
      </c>
    </row>
    <row r="21" spans="1:9" x14ac:dyDescent="0.2">
      <c r="A21" s="19" t="s">
        <v>37</v>
      </c>
      <c r="B21" s="2" t="s">
        <v>403</v>
      </c>
      <c r="E21" s="3">
        <v>80</v>
      </c>
      <c r="G21" s="3">
        <f t="shared" si="2"/>
        <v>8</v>
      </c>
      <c r="H21" s="3">
        <f t="shared" si="3"/>
        <v>10.559999999999999</v>
      </c>
      <c r="I21" s="3">
        <f t="shared" si="4"/>
        <v>98.56</v>
      </c>
    </row>
    <row r="22" spans="1:9" x14ac:dyDescent="0.2">
      <c r="A22" s="19" t="s">
        <v>374</v>
      </c>
      <c r="B22" s="2" t="s">
        <v>403</v>
      </c>
      <c r="E22" s="3">
        <v>65</v>
      </c>
      <c r="G22" s="3">
        <f t="shared" si="2"/>
        <v>6.5</v>
      </c>
      <c r="H22" s="3">
        <f t="shared" si="3"/>
        <v>8.58</v>
      </c>
      <c r="I22" s="3">
        <f t="shared" si="4"/>
        <v>80.08</v>
      </c>
    </row>
    <row r="23" spans="1:9" x14ac:dyDescent="0.2">
      <c r="A23" s="19" t="s">
        <v>310</v>
      </c>
      <c r="B23" s="2" t="s">
        <v>307</v>
      </c>
      <c r="C23" s="2" t="s">
        <v>306</v>
      </c>
      <c r="E23" s="3">
        <v>800</v>
      </c>
      <c r="G23" s="3">
        <f t="shared" si="2"/>
        <v>80</v>
      </c>
      <c r="H23" s="3">
        <f t="shared" si="3"/>
        <v>105.6</v>
      </c>
      <c r="I23" s="3">
        <f t="shared" si="4"/>
        <v>985.6</v>
      </c>
    </row>
    <row r="24" spans="1:9" x14ac:dyDescent="0.2">
      <c r="A24" s="19" t="s">
        <v>312</v>
      </c>
      <c r="B24" s="2" t="s">
        <v>126</v>
      </c>
      <c r="E24" s="3">
        <v>150</v>
      </c>
      <c r="G24" s="3">
        <f t="shared" si="2"/>
        <v>15</v>
      </c>
      <c r="H24" s="3">
        <f t="shared" si="3"/>
        <v>19.8</v>
      </c>
      <c r="I24" s="3">
        <f t="shared" si="4"/>
        <v>184.8</v>
      </c>
    </row>
    <row r="25" spans="1:9" x14ac:dyDescent="0.2">
      <c r="A25" s="19" t="s">
        <v>313</v>
      </c>
      <c r="B25" s="2" t="s">
        <v>403</v>
      </c>
      <c r="E25" s="9">
        <v>125</v>
      </c>
      <c r="G25" s="3">
        <f t="shared" si="2"/>
        <v>12.5</v>
      </c>
      <c r="H25" s="3">
        <f t="shared" si="3"/>
        <v>16.5</v>
      </c>
      <c r="I25" s="3">
        <f t="shared" si="4"/>
        <v>154</v>
      </c>
    </row>
    <row r="26" spans="1:9" x14ac:dyDescent="0.2">
      <c r="A26" s="19" t="s">
        <v>352</v>
      </c>
      <c r="B26" s="2" t="s">
        <v>126</v>
      </c>
      <c r="E26" s="3">
        <v>450</v>
      </c>
      <c r="G26" s="3">
        <f t="shared" si="2"/>
        <v>45</v>
      </c>
      <c r="H26" s="3">
        <f t="shared" si="3"/>
        <v>59.4</v>
      </c>
      <c r="I26" s="3">
        <f t="shared" si="4"/>
        <v>554.4</v>
      </c>
    </row>
    <row r="27" spans="1:9" x14ac:dyDescent="0.2">
      <c r="A27" s="19" t="s">
        <v>39</v>
      </c>
      <c r="B27" s="2" t="s">
        <v>403</v>
      </c>
      <c r="E27" s="3">
        <v>80</v>
      </c>
      <c r="G27" s="3">
        <f t="shared" si="2"/>
        <v>8</v>
      </c>
      <c r="H27" s="3">
        <f t="shared" si="3"/>
        <v>10.559999999999999</v>
      </c>
      <c r="I27" s="3">
        <f t="shared" si="4"/>
        <v>98.56</v>
      </c>
    </row>
    <row r="28" spans="1:9" x14ac:dyDescent="0.2">
      <c r="A28" s="19" t="s">
        <v>292</v>
      </c>
      <c r="B28" s="2" t="s">
        <v>290</v>
      </c>
      <c r="C28" s="2" t="s">
        <v>288</v>
      </c>
      <c r="E28" s="9">
        <v>151</v>
      </c>
      <c r="G28" s="3">
        <f t="shared" si="2"/>
        <v>15.100000000000001</v>
      </c>
      <c r="H28" s="3">
        <f t="shared" si="3"/>
        <v>19.931999999999999</v>
      </c>
      <c r="I28" s="3">
        <f t="shared" si="4"/>
        <v>186.03199999999998</v>
      </c>
    </row>
    <row r="29" spans="1:9" x14ac:dyDescent="0.2">
      <c r="A29" s="19" t="s">
        <v>350</v>
      </c>
      <c r="B29" s="2" t="s">
        <v>137</v>
      </c>
      <c r="C29" s="2" t="s">
        <v>303</v>
      </c>
      <c r="E29" s="3">
        <v>625</v>
      </c>
      <c r="G29" s="3">
        <f t="shared" si="2"/>
        <v>62.5</v>
      </c>
      <c r="H29" s="3">
        <f t="shared" si="3"/>
        <v>82.5</v>
      </c>
      <c r="I29" s="3">
        <f t="shared" si="4"/>
        <v>770</v>
      </c>
    </row>
    <row r="30" spans="1:9" x14ac:dyDescent="0.2">
      <c r="A30" s="19" t="s">
        <v>351</v>
      </c>
      <c r="B30" s="2" t="s">
        <v>137</v>
      </c>
      <c r="C30" s="2" t="s">
        <v>304</v>
      </c>
      <c r="E30" s="3">
        <v>100</v>
      </c>
      <c r="G30" s="3">
        <f t="shared" si="2"/>
        <v>10</v>
      </c>
      <c r="H30" s="3">
        <f t="shared" si="3"/>
        <v>13.2</v>
      </c>
      <c r="I30" s="3">
        <f t="shared" si="4"/>
        <v>123.2</v>
      </c>
    </row>
    <row r="31" spans="1:9" x14ac:dyDescent="0.2">
      <c r="A31" s="19" t="s">
        <v>355</v>
      </c>
      <c r="B31" s="2" t="s">
        <v>133</v>
      </c>
      <c r="C31" s="2" t="s">
        <v>353</v>
      </c>
      <c r="E31" s="3">
        <v>50</v>
      </c>
      <c r="G31" s="3">
        <f t="shared" si="2"/>
        <v>5</v>
      </c>
      <c r="H31" s="3">
        <f t="shared" si="3"/>
        <v>6.6</v>
      </c>
      <c r="I31" s="3">
        <f t="shared" si="4"/>
        <v>61.6</v>
      </c>
    </row>
    <row r="32" spans="1:9" x14ac:dyDescent="0.2">
      <c r="A32" s="19" t="s">
        <v>354</v>
      </c>
      <c r="B32" s="2" t="s">
        <v>133</v>
      </c>
      <c r="C32" s="2" t="s">
        <v>356</v>
      </c>
      <c r="E32" s="3">
        <v>85</v>
      </c>
      <c r="G32" s="3">
        <f t="shared" si="2"/>
        <v>8.5</v>
      </c>
      <c r="H32" s="3">
        <f t="shared" si="3"/>
        <v>11.219999999999999</v>
      </c>
      <c r="I32" s="3">
        <f t="shared" si="4"/>
        <v>104.72</v>
      </c>
    </row>
    <row r="33" spans="1:9" x14ac:dyDescent="0.2">
      <c r="A33" s="19" t="s">
        <v>347</v>
      </c>
      <c r="B33" s="2" t="s">
        <v>133</v>
      </c>
      <c r="C33" s="2" t="s">
        <v>366</v>
      </c>
      <c r="E33" s="3">
        <v>35</v>
      </c>
      <c r="G33" s="3">
        <f t="shared" si="2"/>
        <v>3.5</v>
      </c>
      <c r="H33" s="3">
        <f t="shared" si="3"/>
        <v>4.62</v>
      </c>
      <c r="I33" s="3">
        <f t="shared" si="4"/>
        <v>43.12</v>
      </c>
    </row>
    <row r="34" spans="1:9" x14ac:dyDescent="0.2">
      <c r="A34" s="19" t="s">
        <v>367</v>
      </c>
      <c r="B34" s="2" t="s">
        <v>133</v>
      </c>
      <c r="C34" s="2" t="s">
        <v>361</v>
      </c>
      <c r="E34" s="3">
        <v>6</v>
      </c>
      <c r="G34" s="3">
        <f t="shared" si="2"/>
        <v>0.60000000000000009</v>
      </c>
      <c r="H34" s="3">
        <f t="shared" si="3"/>
        <v>0.79199999999999993</v>
      </c>
      <c r="I34" s="3">
        <f t="shared" si="4"/>
        <v>7.3919999999999995</v>
      </c>
    </row>
    <row r="35" spans="1:9" x14ac:dyDescent="0.2">
      <c r="A35" s="19" t="s">
        <v>348</v>
      </c>
      <c r="B35" s="2" t="s">
        <v>133</v>
      </c>
      <c r="C35" s="2" t="s">
        <v>357</v>
      </c>
      <c r="E35" s="3">
        <v>45</v>
      </c>
      <c r="G35" s="3">
        <f t="shared" si="2"/>
        <v>4.5</v>
      </c>
      <c r="H35" s="3">
        <f t="shared" si="3"/>
        <v>5.9399999999999995</v>
      </c>
      <c r="I35" s="3">
        <f t="shared" si="4"/>
        <v>55.44</v>
      </c>
    </row>
    <row r="36" spans="1:9" x14ac:dyDescent="0.2">
      <c r="A36" s="19" t="s">
        <v>359</v>
      </c>
      <c r="B36" s="2" t="s">
        <v>133</v>
      </c>
      <c r="C36" s="2" t="s">
        <v>358</v>
      </c>
      <c r="E36" s="3">
        <v>4</v>
      </c>
      <c r="G36" s="3">
        <f t="shared" si="2"/>
        <v>0.4</v>
      </c>
      <c r="H36" s="3">
        <f t="shared" si="3"/>
        <v>0.52800000000000002</v>
      </c>
      <c r="I36" s="3">
        <f t="shared" si="4"/>
        <v>4.9280000000000008</v>
      </c>
    </row>
    <row r="37" spans="1:9" x14ac:dyDescent="0.2">
      <c r="A37" s="19" t="s">
        <v>360</v>
      </c>
      <c r="B37" s="2" t="s">
        <v>133</v>
      </c>
      <c r="C37" s="2" t="s">
        <v>361</v>
      </c>
      <c r="E37" s="3">
        <v>6</v>
      </c>
      <c r="G37" s="3">
        <f t="shared" si="2"/>
        <v>0.60000000000000009</v>
      </c>
      <c r="H37" s="3">
        <f t="shared" si="3"/>
        <v>0.79199999999999993</v>
      </c>
      <c r="I37" s="3">
        <f t="shared" si="4"/>
        <v>7.3919999999999995</v>
      </c>
    </row>
    <row r="38" spans="1:9" x14ac:dyDescent="0.2">
      <c r="A38" s="19" t="s">
        <v>349</v>
      </c>
      <c r="B38" s="2" t="s">
        <v>126</v>
      </c>
      <c r="C38" s="2" t="s">
        <v>363</v>
      </c>
      <c r="E38" s="3">
        <v>70</v>
      </c>
      <c r="G38" s="3">
        <f t="shared" si="2"/>
        <v>7</v>
      </c>
      <c r="H38" s="3">
        <f t="shared" si="3"/>
        <v>9.24</v>
      </c>
      <c r="I38" s="3">
        <f t="shared" si="4"/>
        <v>86.24</v>
      </c>
    </row>
    <row r="39" spans="1:9" x14ac:dyDescent="0.2">
      <c r="A39" s="19" t="s">
        <v>300</v>
      </c>
      <c r="B39" s="2" t="s">
        <v>403</v>
      </c>
      <c r="E39" s="3">
        <v>120</v>
      </c>
      <c r="G39" s="3">
        <f t="shared" si="2"/>
        <v>12</v>
      </c>
      <c r="H39" s="3">
        <f t="shared" si="3"/>
        <v>15.84</v>
      </c>
      <c r="I39" s="3">
        <f t="shared" si="4"/>
        <v>147.84</v>
      </c>
    </row>
    <row r="40" spans="1:9" x14ac:dyDescent="0.2">
      <c r="A40" s="19" t="s">
        <v>38</v>
      </c>
      <c r="B40" s="2" t="s">
        <v>403</v>
      </c>
      <c r="E40" s="3">
        <v>325</v>
      </c>
      <c r="G40" s="3">
        <f t="shared" si="2"/>
        <v>32.5</v>
      </c>
      <c r="H40" s="3">
        <f t="shared" si="3"/>
        <v>42.9</v>
      </c>
      <c r="I40" s="3">
        <f t="shared" si="4"/>
        <v>400.4</v>
      </c>
    </row>
    <row r="41" spans="1:9" x14ac:dyDescent="0.2">
      <c r="A41" s="19" t="s">
        <v>43</v>
      </c>
      <c r="B41" s="2" t="s">
        <v>138</v>
      </c>
      <c r="E41" s="3">
        <v>175</v>
      </c>
      <c r="G41" s="3">
        <f t="shared" si="2"/>
        <v>17.5</v>
      </c>
      <c r="H41" s="3">
        <f t="shared" si="3"/>
        <v>23.099999999999998</v>
      </c>
      <c r="I41" s="3">
        <f t="shared" si="4"/>
        <v>215.6</v>
      </c>
    </row>
    <row r="42" spans="1:9" x14ac:dyDescent="0.2">
      <c r="A42" s="19" t="s">
        <v>311</v>
      </c>
      <c r="B42" s="2" t="s">
        <v>139</v>
      </c>
      <c r="C42" s="2" t="s">
        <v>295</v>
      </c>
      <c r="E42" s="10">
        <v>75</v>
      </c>
      <c r="G42" s="3">
        <f t="shared" si="2"/>
        <v>7.5</v>
      </c>
      <c r="H42" s="3">
        <f t="shared" si="3"/>
        <v>9.9</v>
      </c>
      <c r="I42" s="3">
        <f t="shared" si="4"/>
        <v>92.4</v>
      </c>
    </row>
    <row r="43" spans="1:9" x14ac:dyDescent="0.2">
      <c r="A43" s="19" t="s">
        <v>296</v>
      </c>
      <c r="B43" s="2" t="s">
        <v>138</v>
      </c>
      <c r="E43" s="10">
        <v>25</v>
      </c>
      <c r="G43" s="3">
        <f t="shared" si="2"/>
        <v>2.5</v>
      </c>
      <c r="H43" s="3">
        <f t="shared" si="3"/>
        <v>3.3</v>
      </c>
      <c r="I43" s="3">
        <f t="shared" si="4"/>
        <v>30.8</v>
      </c>
    </row>
    <row r="44" spans="1:9" x14ac:dyDescent="0.2">
      <c r="A44" s="19" t="s">
        <v>299</v>
      </c>
      <c r="B44" s="2" t="s">
        <v>298</v>
      </c>
      <c r="C44" s="2" t="s">
        <v>301</v>
      </c>
      <c r="E44" s="9">
        <v>50</v>
      </c>
      <c r="G44" s="3">
        <f t="shared" si="2"/>
        <v>5</v>
      </c>
      <c r="H44" s="3">
        <f t="shared" si="3"/>
        <v>6.6</v>
      </c>
      <c r="I44" s="3">
        <f t="shared" si="4"/>
        <v>61.6</v>
      </c>
    </row>
    <row r="45" spans="1:9" x14ac:dyDescent="0.2">
      <c r="A45" s="19" t="s">
        <v>297</v>
      </c>
      <c r="B45" s="2" t="s">
        <v>138</v>
      </c>
      <c r="E45" s="9">
        <v>25</v>
      </c>
      <c r="G45" s="3">
        <f t="shared" si="2"/>
        <v>2.5</v>
      </c>
      <c r="H45" s="3">
        <f t="shared" si="3"/>
        <v>3.3</v>
      </c>
      <c r="I45" s="3">
        <f t="shared" si="4"/>
        <v>30.8</v>
      </c>
    </row>
    <row r="46" spans="1:9" x14ac:dyDescent="0.2">
      <c r="A46" s="19" t="s">
        <v>170</v>
      </c>
      <c r="B46" s="2" t="s">
        <v>403</v>
      </c>
      <c r="E46" s="9">
        <v>60</v>
      </c>
      <c r="G46" s="3">
        <f t="shared" si="2"/>
        <v>6</v>
      </c>
      <c r="H46" s="3">
        <f t="shared" si="3"/>
        <v>7.92</v>
      </c>
      <c r="I46" s="3">
        <f t="shared" si="4"/>
        <v>73.92</v>
      </c>
    </row>
    <row r="47" spans="1:9" x14ac:dyDescent="0.2">
      <c r="A47" s="27" t="s">
        <v>75</v>
      </c>
      <c r="B47" s="2" t="s">
        <v>403</v>
      </c>
      <c r="C47" s="20"/>
      <c r="D47" s="18"/>
      <c r="E47" s="11">
        <v>780</v>
      </c>
      <c r="F47" s="7"/>
      <c r="G47" s="7">
        <f t="shared" si="2"/>
        <v>78</v>
      </c>
      <c r="H47" s="7">
        <f t="shared" si="3"/>
        <v>102.96</v>
      </c>
      <c r="I47" s="7">
        <f t="shared" si="4"/>
        <v>960.96</v>
      </c>
    </row>
    <row r="48" spans="1:9" x14ac:dyDescent="0.2">
      <c r="A48" s="19" t="s">
        <v>167</v>
      </c>
      <c r="E48" s="9"/>
      <c r="I48" s="8">
        <f>SUM(I18:I47)</f>
        <v>6735.3440000000001</v>
      </c>
    </row>
    <row r="49" spans="1:9" x14ac:dyDescent="0.2">
      <c r="E49" s="9"/>
    </row>
    <row r="51" spans="1:9" x14ac:dyDescent="0.2">
      <c r="A51" s="28" t="s">
        <v>73</v>
      </c>
    </row>
    <row r="53" spans="1:9" x14ac:dyDescent="0.2">
      <c r="A53" s="19" t="s">
        <v>42</v>
      </c>
      <c r="B53" s="2" t="s">
        <v>126</v>
      </c>
      <c r="E53" s="3">
        <v>480</v>
      </c>
      <c r="G53" s="3">
        <f t="shared" ref="G53:G79" si="5">E53*0.1</f>
        <v>48</v>
      </c>
      <c r="H53" s="3">
        <f t="shared" ref="H53" si="6">(E53+G53)*0.12</f>
        <v>63.36</v>
      </c>
      <c r="I53" s="3">
        <f t="shared" ref="I53" si="7">E53+G53+H53</f>
        <v>591.36</v>
      </c>
    </row>
    <row r="54" spans="1:9" x14ac:dyDescent="0.2">
      <c r="A54" s="19" t="s">
        <v>76</v>
      </c>
      <c r="B54" s="2" t="s">
        <v>403</v>
      </c>
      <c r="E54" s="3">
        <v>350</v>
      </c>
      <c r="G54" s="3">
        <f t="shared" si="5"/>
        <v>35</v>
      </c>
      <c r="H54" s="3">
        <f t="shared" ref="H54:H79" si="8">(E54+G54)*0.12</f>
        <v>46.199999999999996</v>
      </c>
      <c r="I54" s="3">
        <f t="shared" ref="I54:I79" si="9">E54+G54+H54</f>
        <v>431.2</v>
      </c>
    </row>
    <row r="55" spans="1:9" x14ac:dyDescent="0.2">
      <c r="A55" s="19" t="s">
        <v>316</v>
      </c>
      <c r="B55" s="2" t="s">
        <v>133</v>
      </c>
      <c r="C55" s="2" t="s">
        <v>314</v>
      </c>
      <c r="E55" s="3">
        <v>80</v>
      </c>
      <c r="G55" s="3">
        <f t="shared" si="5"/>
        <v>8</v>
      </c>
      <c r="H55" s="3">
        <f t="shared" si="8"/>
        <v>10.559999999999999</v>
      </c>
      <c r="I55" s="3">
        <f t="shared" si="9"/>
        <v>98.56</v>
      </c>
    </row>
    <row r="56" spans="1:9" x14ac:dyDescent="0.2">
      <c r="A56" s="19" t="s">
        <v>317</v>
      </c>
      <c r="B56" s="2" t="s">
        <v>133</v>
      </c>
      <c r="C56" s="2" t="s">
        <v>315</v>
      </c>
      <c r="E56" s="3">
        <v>80</v>
      </c>
      <c r="G56" s="3">
        <f t="shared" si="5"/>
        <v>8</v>
      </c>
      <c r="H56" s="3">
        <f t="shared" si="8"/>
        <v>10.559999999999999</v>
      </c>
      <c r="I56" s="3">
        <f t="shared" si="9"/>
        <v>98.56</v>
      </c>
    </row>
    <row r="57" spans="1:9" x14ac:dyDescent="0.2">
      <c r="A57" s="19" t="s">
        <v>320</v>
      </c>
      <c r="B57" s="2" t="s">
        <v>133</v>
      </c>
      <c r="C57" s="2" t="s">
        <v>329</v>
      </c>
      <c r="E57" s="3">
        <f>7.5*8</f>
        <v>60</v>
      </c>
      <c r="G57" s="3">
        <f t="shared" si="5"/>
        <v>6</v>
      </c>
      <c r="H57" s="3">
        <f t="shared" si="8"/>
        <v>7.92</v>
      </c>
      <c r="I57" s="3">
        <f t="shared" si="9"/>
        <v>73.92</v>
      </c>
    </row>
    <row r="58" spans="1:9" x14ac:dyDescent="0.2">
      <c r="A58" s="19" t="s">
        <v>327</v>
      </c>
      <c r="B58" s="2" t="s">
        <v>133</v>
      </c>
      <c r="C58" s="2" t="s">
        <v>328</v>
      </c>
      <c r="E58" s="3">
        <f>7.5*8</f>
        <v>60</v>
      </c>
      <c r="G58" s="3">
        <f t="shared" si="5"/>
        <v>6</v>
      </c>
      <c r="H58" s="3">
        <f t="shared" si="8"/>
        <v>7.92</v>
      </c>
      <c r="I58" s="3">
        <f t="shared" si="9"/>
        <v>73.92</v>
      </c>
    </row>
    <row r="59" spans="1:9" x14ac:dyDescent="0.2">
      <c r="A59" s="19" t="s">
        <v>44</v>
      </c>
      <c r="B59" s="2" t="s">
        <v>403</v>
      </c>
      <c r="E59" s="3">
        <v>1250</v>
      </c>
      <c r="G59" s="3">
        <f t="shared" si="5"/>
        <v>125</v>
      </c>
      <c r="H59" s="3">
        <f t="shared" si="8"/>
        <v>165</v>
      </c>
      <c r="I59" s="3">
        <f t="shared" si="9"/>
        <v>1540</v>
      </c>
    </row>
    <row r="60" spans="1:9" x14ac:dyDescent="0.2">
      <c r="A60" s="19" t="s">
        <v>345</v>
      </c>
      <c r="B60" s="2" t="s">
        <v>133</v>
      </c>
      <c r="C60" s="2" t="s">
        <v>346</v>
      </c>
      <c r="E60" s="12">
        <v>650</v>
      </c>
      <c r="G60" s="3">
        <f t="shared" si="5"/>
        <v>65</v>
      </c>
      <c r="H60" s="3">
        <f t="shared" si="8"/>
        <v>85.8</v>
      </c>
      <c r="I60" s="3">
        <f t="shared" si="9"/>
        <v>800.8</v>
      </c>
    </row>
    <row r="61" spans="1:9" x14ac:dyDescent="0.2">
      <c r="A61" s="19" t="s">
        <v>519</v>
      </c>
      <c r="B61" s="2" t="s">
        <v>133</v>
      </c>
      <c r="C61" s="2" t="s">
        <v>520</v>
      </c>
      <c r="E61" s="12">
        <v>17</v>
      </c>
      <c r="G61" s="3">
        <f t="shared" si="5"/>
        <v>1.7000000000000002</v>
      </c>
      <c r="H61" s="3">
        <f t="shared" si="8"/>
        <v>2.2439999999999998</v>
      </c>
      <c r="I61" s="3">
        <f t="shared" si="9"/>
        <v>20.943999999999999</v>
      </c>
    </row>
    <row r="62" spans="1:9" x14ac:dyDescent="0.2">
      <c r="A62" s="19" t="s">
        <v>362</v>
      </c>
      <c r="B62" s="2" t="s">
        <v>133</v>
      </c>
      <c r="C62" s="2" t="s">
        <v>361</v>
      </c>
      <c r="E62" s="12">
        <v>6</v>
      </c>
      <c r="G62" s="3">
        <f t="shared" si="5"/>
        <v>0.60000000000000009</v>
      </c>
      <c r="H62" s="3">
        <f t="shared" si="8"/>
        <v>0.79199999999999993</v>
      </c>
      <c r="I62" s="3">
        <f t="shared" si="9"/>
        <v>7.3919999999999995</v>
      </c>
    </row>
    <row r="63" spans="1:9" x14ac:dyDescent="0.2">
      <c r="A63" s="19" t="s">
        <v>318</v>
      </c>
      <c r="B63" s="2" t="s">
        <v>133</v>
      </c>
      <c r="C63" s="2" t="s">
        <v>319</v>
      </c>
      <c r="E63" s="12">
        <f>34*8</f>
        <v>272</v>
      </c>
      <c r="G63" s="3">
        <f t="shared" si="5"/>
        <v>27.200000000000003</v>
      </c>
      <c r="H63" s="3">
        <f t="shared" si="8"/>
        <v>35.903999999999996</v>
      </c>
      <c r="I63" s="3">
        <f t="shared" si="9"/>
        <v>335.10399999999998</v>
      </c>
    </row>
    <row r="64" spans="1:9" x14ac:dyDescent="0.2">
      <c r="A64" s="19" t="s">
        <v>814</v>
      </c>
      <c r="B64" s="2" t="s">
        <v>133</v>
      </c>
      <c r="C64" s="37" t="s">
        <v>813</v>
      </c>
      <c r="E64" s="12">
        <f>31*8</f>
        <v>248</v>
      </c>
      <c r="G64" s="3">
        <f t="shared" si="5"/>
        <v>24.8</v>
      </c>
      <c r="H64" s="3">
        <f t="shared" si="8"/>
        <v>32.735999999999997</v>
      </c>
      <c r="I64" s="3">
        <f t="shared" si="9"/>
        <v>305.536</v>
      </c>
    </row>
    <row r="65" spans="1:9" x14ac:dyDescent="0.2">
      <c r="A65" s="19" t="s">
        <v>344</v>
      </c>
      <c r="B65" s="2" t="s">
        <v>133</v>
      </c>
      <c r="C65" s="2" t="s">
        <v>343</v>
      </c>
      <c r="E65" s="12">
        <v>240</v>
      </c>
      <c r="G65" s="3">
        <f t="shared" si="5"/>
        <v>24</v>
      </c>
      <c r="H65" s="3">
        <f t="shared" si="8"/>
        <v>31.68</v>
      </c>
      <c r="I65" s="3">
        <f t="shared" si="9"/>
        <v>295.68</v>
      </c>
    </row>
    <row r="66" spans="1:9" x14ac:dyDescent="0.2">
      <c r="A66" s="19" t="s">
        <v>254</v>
      </c>
      <c r="B66" s="2" t="s">
        <v>133</v>
      </c>
      <c r="C66" s="2" t="s">
        <v>330</v>
      </c>
      <c r="E66" s="12">
        <f>45*8</f>
        <v>360</v>
      </c>
      <c r="G66" s="3">
        <f t="shared" si="5"/>
        <v>36</v>
      </c>
      <c r="H66" s="3">
        <f t="shared" si="8"/>
        <v>47.519999999999996</v>
      </c>
      <c r="I66" s="3">
        <f t="shared" si="9"/>
        <v>443.52</v>
      </c>
    </row>
    <row r="67" spans="1:9" x14ac:dyDescent="0.2">
      <c r="A67" s="19" t="s">
        <v>322</v>
      </c>
      <c r="B67" s="2" t="s">
        <v>133</v>
      </c>
      <c r="C67" s="2" t="s">
        <v>323</v>
      </c>
      <c r="E67" s="12">
        <v>96</v>
      </c>
      <c r="G67" s="3">
        <f t="shared" si="5"/>
        <v>9.6000000000000014</v>
      </c>
      <c r="H67" s="3">
        <f t="shared" si="8"/>
        <v>12.671999999999999</v>
      </c>
      <c r="I67" s="3">
        <f t="shared" si="9"/>
        <v>118.27199999999999</v>
      </c>
    </row>
    <row r="68" spans="1:9" x14ac:dyDescent="0.2">
      <c r="A68" s="19" t="s">
        <v>325</v>
      </c>
      <c r="B68" s="2" t="s">
        <v>133</v>
      </c>
      <c r="C68" s="2" t="s">
        <v>326</v>
      </c>
      <c r="E68" s="12">
        <v>130</v>
      </c>
      <c r="G68" s="3">
        <f t="shared" si="5"/>
        <v>13</v>
      </c>
      <c r="H68" s="3">
        <f t="shared" si="8"/>
        <v>17.16</v>
      </c>
      <c r="I68" s="3">
        <f t="shared" si="9"/>
        <v>160.16</v>
      </c>
    </row>
    <row r="69" spans="1:9" x14ac:dyDescent="0.2">
      <c r="A69" s="19" t="s">
        <v>340</v>
      </c>
      <c r="B69" s="2" t="s">
        <v>133</v>
      </c>
      <c r="C69" s="2" t="s">
        <v>339</v>
      </c>
      <c r="E69" s="12">
        <f>4*8</f>
        <v>32</v>
      </c>
      <c r="G69" s="3">
        <f t="shared" si="5"/>
        <v>3.2</v>
      </c>
      <c r="H69" s="3">
        <f t="shared" si="8"/>
        <v>4.2240000000000002</v>
      </c>
      <c r="I69" s="3">
        <f t="shared" si="9"/>
        <v>39.424000000000007</v>
      </c>
    </row>
    <row r="70" spans="1:9" x14ac:dyDescent="0.2">
      <c r="A70" s="19" t="s">
        <v>341</v>
      </c>
      <c r="B70" s="2" t="s">
        <v>133</v>
      </c>
      <c r="C70" s="2" t="s">
        <v>342</v>
      </c>
      <c r="E70" s="12">
        <f>3*8</f>
        <v>24</v>
      </c>
      <c r="G70" s="3">
        <f t="shared" si="5"/>
        <v>2.4000000000000004</v>
      </c>
      <c r="H70" s="3">
        <f t="shared" si="8"/>
        <v>3.1679999999999997</v>
      </c>
      <c r="I70" s="3">
        <f t="shared" si="9"/>
        <v>29.567999999999998</v>
      </c>
    </row>
    <row r="71" spans="1:9" x14ac:dyDescent="0.2">
      <c r="A71" s="19" t="s">
        <v>337</v>
      </c>
      <c r="B71" s="2" t="s">
        <v>133</v>
      </c>
      <c r="C71" s="21" t="s">
        <v>338</v>
      </c>
      <c r="E71" s="12">
        <f>7.5*8</f>
        <v>60</v>
      </c>
      <c r="G71" s="3">
        <f t="shared" si="5"/>
        <v>6</v>
      </c>
      <c r="H71" s="3">
        <f t="shared" si="8"/>
        <v>7.92</v>
      </c>
      <c r="I71" s="3">
        <f t="shared" si="9"/>
        <v>73.92</v>
      </c>
    </row>
    <row r="72" spans="1:9" x14ac:dyDescent="0.2">
      <c r="A72" s="19" t="s">
        <v>336</v>
      </c>
      <c r="B72" s="2" t="s">
        <v>133</v>
      </c>
      <c r="C72" s="21" t="s">
        <v>338</v>
      </c>
      <c r="E72" s="12">
        <f>7.5*8</f>
        <v>60</v>
      </c>
      <c r="G72" s="3">
        <f t="shared" si="5"/>
        <v>6</v>
      </c>
      <c r="H72" s="3">
        <f t="shared" si="8"/>
        <v>7.92</v>
      </c>
      <c r="I72" s="3">
        <f t="shared" si="9"/>
        <v>73.92</v>
      </c>
    </row>
    <row r="73" spans="1:9" x14ac:dyDescent="0.2">
      <c r="A73" s="19" t="s">
        <v>333</v>
      </c>
      <c r="B73" s="2" t="s">
        <v>133</v>
      </c>
      <c r="C73" s="2" t="s">
        <v>334</v>
      </c>
      <c r="E73" s="12">
        <f>2*8</f>
        <v>16</v>
      </c>
      <c r="G73" s="3">
        <f t="shared" si="5"/>
        <v>1.6</v>
      </c>
      <c r="H73" s="3">
        <f t="shared" si="8"/>
        <v>2.1120000000000001</v>
      </c>
      <c r="I73" s="3">
        <f t="shared" si="9"/>
        <v>19.712000000000003</v>
      </c>
    </row>
    <row r="74" spans="1:9" x14ac:dyDescent="0.2">
      <c r="A74" s="19" t="s">
        <v>332</v>
      </c>
      <c r="B74" s="2" t="s">
        <v>133</v>
      </c>
      <c r="C74" s="2" t="s">
        <v>331</v>
      </c>
      <c r="E74" s="12">
        <f>2*8</f>
        <v>16</v>
      </c>
      <c r="G74" s="3">
        <f t="shared" si="5"/>
        <v>1.6</v>
      </c>
      <c r="H74" s="3">
        <f t="shared" si="8"/>
        <v>2.1120000000000001</v>
      </c>
      <c r="I74" s="3">
        <f t="shared" si="9"/>
        <v>19.712000000000003</v>
      </c>
    </row>
    <row r="75" spans="1:9" x14ac:dyDescent="0.2">
      <c r="A75" s="19" t="s">
        <v>321</v>
      </c>
      <c r="B75" s="2" t="s">
        <v>133</v>
      </c>
      <c r="C75" s="2" t="s">
        <v>324</v>
      </c>
      <c r="E75" s="12">
        <f>6*24</f>
        <v>144</v>
      </c>
      <c r="G75" s="3">
        <f t="shared" si="5"/>
        <v>14.4</v>
      </c>
      <c r="H75" s="3">
        <f t="shared" si="8"/>
        <v>19.007999999999999</v>
      </c>
      <c r="I75" s="3">
        <f t="shared" si="9"/>
        <v>177.40800000000002</v>
      </c>
    </row>
    <row r="76" spans="1:9" x14ac:dyDescent="0.2">
      <c r="A76" s="19" t="s">
        <v>291</v>
      </c>
      <c r="B76" s="2" t="s">
        <v>290</v>
      </c>
      <c r="C76" s="2" t="s">
        <v>289</v>
      </c>
      <c r="E76" s="9">
        <v>201</v>
      </c>
      <c r="G76" s="3">
        <f t="shared" si="5"/>
        <v>20.100000000000001</v>
      </c>
      <c r="H76" s="3">
        <f t="shared" si="8"/>
        <v>26.532</v>
      </c>
      <c r="I76" s="3">
        <f t="shared" si="9"/>
        <v>247.63200000000001</v>
      </c>
    </row>
    <row r="77" spans="1:9" x14ac:dyDescent="0.2">
      <c r="A77" s="19" t="s">
        <v>335</v>
      </c>
      <c r="B77" s="2" t="s">
        <v>133</v>
      </c>
      <c r="C77" s="2" t="s">
        <v>334</v>
      </c>
      <c r="E77" s="9">
        <v>65</v>
      </c>
      <c r="G77" s="3">
        <f t="shared" si="5"/>
        <v>6.5</v>
      </c>
      <c r="H77" s="3">
        <f t="shared" si="8"/>
        <v>8.58</v>
      </c>
      <c r="I77" s="3">
        <f t="shared" si="9"/>
        <v>80.08</v>
      </c>
    </row>
    <row r="78" spans="1:9" x14ac:dyDescent="0.2">
      <c r="A78" s="19" t="s">
        <v>45</v>
      </c>
      <c r="B78" s="2" t="s">
        <v>138</v>
      </c>
      <c r="E78" s="12">
        <v>350</v>
      </c>
      <c r="G78" s="3">
        <f t="shared" si="5"/>
        <v>35</v>
      </c>
      <c r="H78" s="3">
        <f t="shared" si="8"/>
        <v>46.199999999999996</v>
      </c>
      <c r="I78" s="3">
        <f t="shared" si="9"/>
        <v>431.2</v>
      </c>
    </row>
    <row r="79" spans="1:9" x14ac:dyDescent="0.2">
      <c r="A79" s="27" t="s">
        <v>40</v>
      </c>
      <c r="B79" s="20" t="s">
        <v>138</v>
      </c>
      <c r="C79" s="20"/>
      <c r="D79" s="7"/>
      <c r="E79" s="7">
        <v>325</v>
      </c>
      <c r="F79" s="7"/>
      <c r="G79" s="7">
        <f t="shared" si="5"/>
        <v>32.5</v>
      </c>
      <c r="H79" s="7">
        <f t="shared" si="8"/>
        <v>42.9</v>
      </c>
      <c r="I79" s="7">
        <f t="shared" si="9"/>
        <v>400.4</v>
      </c>
    </row>
    <row r="80" spans="1:9" x14ac:dyDescent="0.2">
      <c r="A80" s="19" t="s">
        <v>167</v>
      </c>
      <c r="I80" s="8">
        <f>SUM(I53:I79)</f>
        <v>6987.9039999999995</v>
      </c>
    </row>
    <row r="81" spans="1:9" x14ac:dyDescent="0.2">
      <c r="E81" s="12"/>
    </row>
    <row r="82" spans="1:9" x14ac:dyDescent="0.2">
      <c r="E82" s="12"/>
    </row>
    <row r="83" spans="1:9" x14ac:dyDescent="0.2">
      <c r="A83" s="28" t="s">
        <v>77</v>
      </c>
      <c r="E83" s="12"/>
    </row>
    <row r="84" spans="1:9" x14ac:dyDescent="0.2">
      <c r="E84" s="12"/>
    </row>
    <row r="85" spans="1:9" x14ac:dyDescent="0.2">
      <c r="A85" s="19" t="s">
        <v>46</v>
      </c>
      <c r="B85" s="2" t="s">
        <v>171</v>
      </c>
      <c r="C85" s="2" t="s">
        <v>378</v>
      </c>
      <c r="E85" s="3">
        <v>200</v>
      </c>
      <c r="G85" s="3">
        <f t="shared" ref="G85:G112" si="10">E85*0.1</f>
        <v>20</v>
      </c>
      <c r="H85" s="3">
        <f t="shared" ref="H85" si="11">(E85+G85)*0.12</f>
        <v>26.4</v>
      </c>
      <c r="I85" s="3">
        <f t="shared" ref="I85" si="12">E85+G85+H85</f>
        <v>246.4</v>
      </c>
    </row>
    <row r="86" spans="1:9" x14ac:dyDescent="0.2">
      <c r="A86" s="19" t="s">
        <v>365</v>
      </c>
      <c r="B86" s="2" t="s">
        <v>126</v>
      </c>
      <c r="C86" s="2" t="s">
        <v>368</v>
      </c>
      <c r="E86" s="3">
        <v>32</v>
      </c>
      <c r="G86" s="3">
        <f t="shared" si="10"/>
        <v>3.2</v>
      </c>
      <c r="H86" s="3">
        <f t="shared" ref="H86:H112" si="13">(E86+G86)*0.12</f>
        <v>4.2240000000000002</v>
      </c>
      <c r="I86" s="3">
        <f t="shared" ref="I86:I112" si="14">E86+G86+H86</f>
        <v>39.424000000000007</v>
      </c>
    </row>
    <row r="87" spans="1:9" x14ac:dyDescent="0.2">
      <c r="A87" s="19" t="s">
        <v>47</v>
      </c>
      <c r="B87" s="2" t="s">
        <v>133</v>
      </c>
      <c r="C87" s="2" t="s">
        <v>384</v>
      </c>
      <c r="E87" s="3">
        <v>35</v>
      </c>
      <c r="G87" s="3">
        <f t="shared" si="10"/>
        <v>3.5</v>
      </c>
      <c r="H87" s="3">
        <f t="shared" si="13"/>
        <v>4.62</v>
      </c>
      <c r="I87" s="3">
        <f t="shared" si="14"/>
        <v>43.12</v>
      </c>
    </row>
    <row r="88" spans="1:9" x14ac:dyDescent="0.2">
      <c r="A88" s="19" t="s">
        <v>385</v>
      </c>
      <c r="B88" s="2" t="s">
        <v>133</v>
      </c>
      <c r="C88" s="2" t="s">
        <v>386</v>
      </c>
      <c r="E88" s="3">
        <v>18</v>
      </c>
      <c r="G88" s="3">
        <f t="shared" si="10"/>
        <v>1.8</v>
      </c>
      <c r="H88" s="3">
        <f t="shared" si="13"/>
        <v>2.3759999999999999</v>
      </c>
      <c r="I88" s="3">
        <f t="shared" si="14"/>
        <v>22.176000000000002</v>
      </c>
    </row>
    <row r="89" spans="1:9" x14ac:dyDescent="0.2">
      <c r="A89" s="19" t="s">
        <v>395</v>
      </c>
      <c r="B89" s="2" t="s">
        <v>172</v>
      </c>
      <c r="E89" s="3">
        <v>225</v>
      </c>
      <c r="G89" s="3">
        <f t="shared" si="10"/>
        <v>22.5</v>
      </c>
      <c r="H89" s="3">
        <f t="shared" si="13"/>
        <v>29.7</v>
      </c>
      <c r="I89" s="3">
        <f t="shared" si="14"/>
        <v>277.2</v>
      </c>
    </row>
    <row r="90" spans="1:9" x14ac:dyDescent="0.2">
      <c r="A90" s="19" t="s">
        <v>379</v>
      </c>
      <c r="B90" s="2" t="s">
        <v>138</v>
      </c>
      <c r="E90" s="3">
        <v>25</v>
      </c>
      <c r="G90" s="3">
        <f t="shared" si="10"/>
        <v>2.5</v>
      </c>
      <c r="H90" s="3">
        <f t="shared" si="13"/>
        <v>3.3</v>
      </c>
      <c r="I90" s="3">
        <f t="shared" si="14"/>
        <v>30.8</v>
      </c>
    </row>
    <row r="91" spans="1:9" x14ac:dyDescent="0.2">
      <c r="A91" s="19" t="s">
        <v>397</v>
      </c>
      <c r="B91" s="2" t="s">
        <v>173</v>
      </c>
      <c r="C91" s="2" t="s">
        <v>396</v>
      </c>
      <c r="E91" s="3">
        <v>150</v>
      </c>
      <c r="G91" s="3">
        <f t="shared" si="10"/>
        <v>15</v>
      </c>
      <c r="H91" s="3">
        <f t="shared" si="13"/>
        <v>19.8</v>
      </c>
      <c r="I91" s="3">
        <f t="shared" si="14"/>
        <v>184.8</v>
      </c>
    </row>
    <row r="92" spans="1:9" x14ac:dyDescent="0.2">
      <c r="A92" s="19" t="s">
        <v>11</v>
      </c>
      <c r="B92" s="2" t="s">
        <v>133</v>
      </c>
      <c r="C92" s="2" t="s">
        <v>398</v>
      </c>
      <c r="E92" s="3">
        <v>85</v>
      </c>
      <c r="G92" s="3">
        <f t="shared" si="10"/>
        <v>8.5</v>
      </c>
      <c r="H92" s="3">
        <f t="shared" si="13"/>
        <v>11.219999999999999</v>
      </c>
      <c r="I92" s="3">
        <f t="shared" si="14"/>
        <v>104.72</v>
      </c>
    </row>
    <row r="93" spans="1:9" x14ac:dyDescent="0.2">
      <c r="A93" s="19" t="s">
        <v>380</v>
      </c>
      <c r="B93" s="2" t="s">
        <v>174</v>
      </c>
      <c r="C93" s="2" t="s">
        <v>381</v>
      </c>
      <c r="E93" s="3">
        <v>275</v>
      </c>
      <c r="G93" s="3">
        <f t="shared" si="10"/>
        <v>27.5</v>
      </c>
      <c r="H93" s="3">
        <f t="shared" si="13"/>
        <v>36.299999999999997</v>
      </c>
      <c r="I93" s="3">
        <f t="shared" si="14"/>
        <v>338.8</v>
      </c>
    </row>
    <row r="94" spans="1:9" x14ac:dyDescent="0.2">
      <c r="A94" s="19" t="s">
        <v>256</v>
      </c>
      <c r="B94" s="2" t="s">
        <v>138</v>
      </c>
      <c r="C94" s="21" t="s">
        <v>338</v>
      </c>
      <c r="E94" s="3">
        <v>125</v>
      </c>
      <c r="G94" s="3">
        <f t="shared" si="10"/>
        <v>12.5</v>
      </c>
      <c r="H94" s="3">
        <f t="shared" si="13"/>
        <v>16.5</v>
      </c>
      <c r="I94" s="3">
        <f t="shared" si="14"/>
        <v>154</v>
      </c>
    </row>
    <row r="95" spans="1:9" x14ac:dyDescent="0.2">
      <c r="A95" s="19" t="s">
        <v>255</v>
      </c>
      <c r="B95" s="2" t="s">
        <v>138</v>
      </c>
      <c r="E95" s="3">
        <v>25</v>
      </c>
      <c r="G95" s="3">
        <f t="shared" si="10"/>
        <v>2.5</v>
      </c>
      <c r="H95" s="3">
        <f t="shared" si="13"/>
        <v>3.3</v>
      </c>
      <c r="I95" s="3">
        <f t="shared" si="14"/>
        <v>30.8</v>
      </c>
    </row>
    <row r="96" spans="1:9" x14ac:dyDescent="0.2">
      <c r="A96" s="19" t="s">
        <v>401</v>
      </c>
      <c r="B96" s="2" t="s">
        <v>399</v>
      </c>
      <c r="C96" s="2" t="s">
        <v>400</v>
      </c>
      <c r="E96" s="3">
        <v>25</v>
      </c>
      <c r="G96" s="3">
        <f t="shared" si="10"/>
        <v>2.5</v>
      </c>
      <c r="H96" s="3">
        <f t="shared" si="13"/>
        <v>3.3</v>
      </c>
      <c r="I96" s="3">
        <f t="shared" si="14"/>
        <v>30.8</v>
      </c>
    </row>
    <row r="97" spans="1:9" x14ac:dyDescent="0.2">
      <c r="A97" s="19" t="s">
        <v>97</v>
      </c>
      <c r="B97" s="2" t="s">
        <v>175</v>
      </c>
      <c r="E97" s="3">
        <f>53+25</f>
        <v>78</v>
      </c>
      <c r="G97" s="3">
        <f t="shared" si="10"/>
        <v>7.8000000000000007</v>
      </c>
      <c r="H97" s="3">
        <f t="shared" si="13"/>
        <v>10.295999999999999</v>
      </c>
      <c r="I97" s="3">
        <f t="shared" si="14"/>
        <v>96.096000000000004</v>
      </c>
    </row>
    <row r="98" spans="1:9" x14ac:dyDescent="0.2">
      <c r="A98" s="19" t="s">
        <v>98</v>
      </c>
      <c r="B98" s="2" t="s">
        <v>175</v>
      </c>
      <c r="C98" s="2" t="s">
        <v>302</v>
      </c>
      <c r="E98" s="3">
        <v>85</v>
      </c>
      <c r="G98" s="3">
        <f t="shared" si="10"/>
        <v>8.5</v>
      </c>
      <c r="H98" s="3">
        <f t="shared" si="13"/>
        <v>11.219999999999999</v>
      </c>
      <c r="I98" s="3">
        <f t="shared" si="14"/>
        <v>104.72</v>
      </c>
    </row>
    <row r="99" spans="1:9" x14ac:dyDescent="0.2">
      <c r="A99" s="19" t="s">
        <v>99</v>
      </c>
      <c r="B99" s="2" t="s">
        <v>175</v>
      </c>
      <c r="E99" s="3">
        <v>275</v>
      </c>
      <c r="G99" s="3">
        <f t="shared" si="10"/>
        <v>27.5</v>
      </c>
      <c r="H99" s="3">
        <f t="shared" si="13"/>
        <v>36.299999999999997</v>
      </c>
      <c r="I99" s="3">
        <f t="shared" si="14"/>
        <v>338.8</v>
      </c>
    </row>
    <row r="100" spans="1:9" x14ac:dyDescent="0.2">
      <c r="A100" s="19" t="s">
        <v>812</v>
      </c>
      <c r="B100" s="2" t="s">
        <v>176</v>
      </c>
      <c r="E100" s="3">
        <v>685</v>
      </c>
      <c r="G100" s="3">
        <f t="shared" si="10"/>
        <v>68.5</v>
      </c>
      <c r="H100" s="3">
        <f t="shared" si="13"/>
        <v>90.42</v>
      </c>
      <c r="I100" s="3">
        <f t="shared" si="14"/>
        <v>843.92</v>
      </c>
    </row>
    <row r="101" spans="1:9" x14ac:dyDescent="0.2">
      <c r="A101" s="19" t="s">
        <v>375</v>
      </c>
      <c r="B101" s="2" t="s">
        <v>133</v>
      </c>
      <c r="C101" s="2" t="s">
        <v>376</v>
      </c>
      <c r="E101" s="3">
        <v>85</v>
      </c>
      <c r="G101" s="3">
        <f t="shared" si="10"/>
        <v>8.5</v>
      </c>
      <c r="H101" s="3">
        <f t="shared" si="13"/>
        <v>11.219999999999999</v>
      </c>
      <c r="I101" s="3">
        <f t="shared" si="14"/>
        <v>104.72</v>
      </c>
    </row>
    <row r="102" spans="1:9" x14ac:dyDescent="0.2">
      <c r="A102" s="19" t="s">
        <v>377</v>
      </c>
      <c r="B102" s="2" t="s">
        <v>138</v>
      </c>
      <c r="E102" s="3">
        <v>75</v>
      </c>
      <c r="G102" s="3">
        <f t="shared" si="10"/>
        <v>7.5</v>
      </c>
      <c r="H102" s="3">
        <f t="shared" si="13"/>
        <v>9.9</v>
      </c>
      <c r="I102" s="3">
        <f t="shared" si="14"/>
        <v>92.4</v>
      </c>
    </row>
    <row r="103" spans="1:9" x14ac:dyDescent="0.2">
      <c r="A103" s="19" t="s">
        <v>101</v>
      </c>
      <c r="B103" s="2" t="s">
        <v>138</v>
      </c>
      <c r="E103" s="3">
        <v>75</v>
      </c>
      <c r="G103" s="3">
        <f t="shared" si="10"/>
        <v>7.5</v>
      </c>
      <c r="H103" s="3">
        <f t="shared" si="13"/>
        <v>9.9</v>
      </c>
      <c r="I103" s="3">
        <f t="shared" si="14"/>
        <v>92.4</v>
      </c>
    </row>
    <row r="104" spans="1:9" x14ac:dyDescent="0.2">
      <c r="A104" s="19" t="s">
        <v>408</v>
      </c>
      <c r="B104" s="2" t="s">
        <v>177</v>
      </c>
      <c r="C104" s="2">
        <v>8168</v>
      </c>
      <c r="E104" s="3">
        <v>305</v>
      </c>
      <c r="G104" s="3">
        <f t="shared" si="10"/>
        <v>30.5</v>
      </c>
      <c r="H104" s="3">
        <f t="shared" si="13"/>
        <v>40.26</v>
      </c>
      <c r="I104" s="3">
        <f t="shared" si="14"/>
        <v>375.76</v>
      </c>
    </row>
    <row r="105" spans="1:9" x14ac:dyDescent="0.2">
      <c r="A105" s="19" t="s">
        <v>100</v>
      </c>
      <c r="B105" s="2" t="s">
        <v>404</v>
      </c>
      <c r="E105" s="3">
        <v>15</v>
      </c>
      <c r="G105" s="3">
        <f t="shared" si="10"/>
        <v>1.5</v>
      </c>
      <c r="H105" s="3">
        <f t="shared" si="13"/>
        <v>1.98</v>
      </c>
      <c r="I105" s="3">
        <f t="shared" si="14"/>
        <v>18.48</v>
      </c>
    </row>
    <row r="106" spans="1:9" x14ac:dyDescent="0.2">
      <c r="A106" s="19" t="s">
        <v>407</v>
      </c>
      <c r="B106" s="2" t="s">
        <v>406</v>
      </c>
      <c r="E106" s="3">
        <v>15</v>
      </c>
      <c r="G106" s="3">
        <f t="shared" si="10"/>
        <v>1.5</v>
      </c>
      <c r="H106" s="3">
        <f t="shared" si="13"/>
        <v>1.98</v>
      </c>
      <c r="I106" s="3">
        <f t="shared" si="14"/>
        <v>18.48</v>
      </c>
    </row>
    <row r="107" spans="1:9" x14ac:dyDescent="0.2">
      <c r="A107" s="19" t="s">
        <v>102</v>
      </c>
      <c r="B107" s="2" t="s">
        <v>138</v>
      </c>
      <c r="E107" s="3">
        <v>35</v>
      </c>
      <c r="G107" s="3">
        <f t="shared" si="10"/>
        <v>3.5</v>
      </c>
      <c r="H107" s="3">
        <f t="shared" si="13"/>
        <v>4.62</v>
      </c>
      <c r="I107" s="3">
        <f t="shared" si="14"/>
        <v>43.12</v>
      </c>
    </row>
    <row r="108" spans="1:9" x14ac:dyDescent="0.2">
      <c r="A108" s="19" t="s">
        <v>103</v>
      </c>
      <c r="B108" s="2" t="s">
        <v>138</v>
      </c>
      <c r="E108" s="3">
        <v>25</v>
      </c>
      <c r="G108" s="3">
        <f t="shared" si="10"/>
        <v>2.5</v>
      </c>
      <c r="H108" s="3">
        <f t="shared" si="13"/>
        <v>3.3</v>
      </c>
      <c r="I108" s="3">
        <f t="shared" si="14"/>
        <v>30.8</v>
      </c>
    </row>
    <row r="109" spans="1:9" x14ac:dyDescent="0.2">
      <c r="A109" s="19" t="s">
        <v>309</v>
      </c>
      <c r="B109" s="2" t="s">
        <v>308</v>
      </c>
      <c r="C109" s="2">
        <v>551201</v>
      </c>
      <c r="E109" s="3">
        <v>550</v>
      </c>
      <c r="G109" s="3">
        <f t="shared" si="10"/>
        <v>55</v>
      </c>
      <c r="H109" s="3">
        <f t="shared" si="13"/>
        <v>72.599999999999994</v>
      </c>
      <c r="I109" s="3">
        <f t="shared" si="14"/>
        <v>677.6</v>
      </c>
    </row>
    <row r="110" spans="1:9" x14ac:dyDescent="0.2">
      <c r="A110" s="19" t="s">
        <v>104</v>
      </c>
      <c r="B110" s="2" t="s">
        <v>178</v>
      </c>
      <c r="E110" s="3">
        <v>8</v>
      </c>
      <c r="G110" s="3">
        <f t="shared" si="10"/>
        <v>0.8</v>
      </c>
      <c r="H110" s="3">
        <f t="shared" si="13"/>
        <v>1.056</v>
      </c>
      <c r="I110" s="3">
        <f t="shared" si="14"/>
        <v>9.8560000000000016</v>
      </c>
    </row>
    <row r="111" spans="1:9" x14ac:dyDescent="0.2">
      <c r="A111" s="19" t="s">
        <v>149</v>
      </c>
      <c r="B111" s="2" t="s">
        <v>138</v>
      </c>
      <c r="E111" s="3">
        <v>150</v>
      </c>
      <c r="G111" s="3">
        <f t="shared" si="10"/>
        <v>15</v>
      </c>
      <c r="H111" s="3">
        <f t="shared" si="13"/>
        <v>19.8</v>
      </c>
      <c r="I111" s="3">
        <f t="shared" si="14"/>
        <v>184.8</v>
      </c>
    </row>
    <row r="112" spans="1:9" x14ac:dyDescent="0.2">
      <c r="A112" s="27" t="s">
        <v>150</v>
      </c>
      <c r="B112" s="20" t="s">
        <v>172</v>
      </c>
      <c r="C112" s="20"/>
      <c r="D112" s="7"/>
      <c r="E112" s="7">
        <v>90</v>
      </c>
      <c r="F112" s="7"/>
      <c r="G112" s="7">
        <f t="shared" si="10"/>
        <v>9</v>
      </c>
      <c r="H112" s="7">
        <f t="shared" si="13"/>
        <v>11.879999999999999</v>
      </c>
      <c r="I112" s="7">
        <f t="shared" si="14"/>
        <v>110.88</v>
      </c>
    </row>
    <row r="113" spans="1:9" x14ac:dyDescent="0.2">
      <c r="A113" s="19" t="s">
        <v>373</v>
      </c>
      <c r="I113" s="8">
        <f>SUM(I85:I112)</f>
        <v>4645.8720000000003</v>
      </c>
    </row>
    <row r="116" spans="1:9" x14ac:dyDescent="0.2">
      <c r="A116" s="28" t="s">
        <v>80</v>
      </c>
    </row>
    <row r="118" spans="1:9" x14ac:dyDescent="0.2">
      <c r="A118" s="19" t="s">
        <v>443</v>
      </c>
      <c r="B118" s="2" t="s">
        <v>133</v>
      </c>
      <c r="C118" s="2" t="s">
        <v>442</v>
      </c>
      <c r="E118" s="3">
        <v>190</v>
      </c>
      <c r="G118" s="3">
        <f t="shared" ref="G118:G136" si="15">E118*0.1</f>
        <v>19</v>
      </c>
      <c r="H118" s="3">
        <f t="shared" ref="H118:H136" si="16">(E118+G118)*0.12</f>
        <v>25.08</v>
      </c>
      <c r="I118" s="3">
        <f t="shared" ref="I118:I136" si="17">E118+G118+H118</f>
        <v>234.07999999999998</v>
      </c>
    </row>
    <row r="119" spans="1:9" x14ac:dyDescent="0.2">
      <c r="A119" s="19" t="s">
        <v>444</v>
      </c>
      <c r="B119" s="2" t="s">
        <v>133</v>
      </c>
      <c r="E119" s="3">
        <v>82</v>
      </c>
      <c r="G119" s="3">
        <f t="shared" si="15"/>
        <v>8.2000000000000011</v>
      </c>
      <c r="H119" s="3">
        <f t="shared" ref="H119" si="18">(E119+G119)*0.12</f>
        <v>10.824</v>
      </c>
      <c r="I119" s="3">
        <f t="shared" ref="I119" si="19">E119+G119+H119</f>
        <v>101.024</v>
      </c>
    </row>
    <row r="120" spans="1:9" x14ac:dyDescent="0.2">
      <c r="A120" s="19" t="s">
        <v>41</v>
      </c>
      <c r="B120" s="2" t="s">
        <v>126</v>
      </c>
      <c r="E120" s="9">
        <v>40</v>
      </c>
      <c r="G120" s="3">
        <f t="shared" si="15"/>
        <v>4</v>
      </c>
      <c r="H120" s="3">
        <f t="shared" si="16"/>
        <v>5.2799999999999994</v>
      </c>
      <c r="I120" s="3">
        <f t="shared" si="17"/>
        <v>49.28</v>
      </c>
    </row>
    <row r="121" spans="1:9" x14ac:dyDescent="0.2">
      <c r="A121" s="19" t="s">
        <v>452</v>
      </c>
      <c r="B121" s="2" t="s">
        <v>451</v>
      </c>
      <c r="C121" s="2" t="s">
        <v>450</v>
      </c>
      <c r="E121" s="9">
        <f>5*11</f>
        <v>55</v>
      </c>
      <c r="G121" s="3">
        <f t="shared" si="15"/>
        <v>5.5</v>
      </c>
      <c r="H121" s="3">
        <f t="shared" ref="H121" si="20">(E121+G121)*0.12</f>
        <v>7.26</v>
      </c>
      <c r="I121" s="3">
        <f t="shared" ref="I121" si="21">E121+G121+H121</f>
        <v>67.760000000000005</v>
      </c>
    </row>
    <row r="122" spans="1:9" x14ac:dyDescent="0.2">
      <c r="A122" s="19" t="s">
        <v>445</v>
      </c>
      <c r="B122" s="2" t="s">
        <v>126</v>
      </c>
      <c r="C122" s="2" t="s">
        <v>411</v>
      </c>
      <c r="E122" s="9">
        <v>45</v>
      </c>
      <c r="G122" s="3">
        <f t="shared" si="15"/>
        <v>4.5</v>
      </c>
      <c r="H122" s="3">
        <f t="shared" si="16"/>
        <v>5.9399999999999995</v>
      </c>
      <c r="I122" s="3">
        <f t="shared" si="17"/>
        <v>55.44</v>
      </c>
    </row>
    <row r="123" spans="1:9" x14ac:dyDescent="0.2">
      <c r="A123" s="19" t="s">
        <v>412</v>
      </c>
      <c r="B123" s="2" t="s">
        <v>126</v>
      </c>
      <c r="E123" s="9">
        <v>40</v>
      </c>
      <c r="G123" s="3">
        <f t="shared" si="15"/>
        <v>4</v>
      </c>
      <c r="H123" s="3">
        <f t="shared" si="16"/>
        <v>5.2799999999999994</v>
      </c>
      <c r="I123" s="3">
        <f t="shared" si="17"/>
        <v>49.28</v>
      </c>
    </row>
    <row r="124" spans="1:9" x14ac:dyDescent="0.2">
      <c r="A124" s="19" t="s">
        <v>259</v>
      </c>
      <c r="B124" s="2" t="s">
        <v>172</v>
      </c>
      <c r="E124" s="9">
        <v>150</v>
      </c>
      <c r="G124" s="3">
        <f t="shared" si="15"/>
        <v>15</v>
      </c>
      <c r="H124" s="3">
        <f t="shared" si="16"/>
        <v>19.8</v>
      </c>
      <c r="I124" s="3">
        <f t="shared" si="17"/>
        <v>184.8</v>
      </c>
    </row>
    <row r="125" spans="1:9" x14ac:dyDescent="0.2">
      <c r="A125" s="19" t="s">
        <v>260</v>
      </c>
      <c r="B125" s="2" t="s">
        <v>413</v>
      </c>
      <c r="E125" s="9">
        <v>350</v>
      </c>
      <c r="G125" s="3">
        <f t="shared" si="15"/>
        <v>35</v>
      </c>
      <c r="H125" s="3">
        <f t="shared" si="16"/>
        <v>46.199999999999996</v>
      </c>
      <c r="I125" s="3">
        <f t="shared" si="17"/>
        <v>431.2</v>
      </c>
    </row>
    <row r="126" spans="1:9" x14ac:dyDescent="0.2">
      <c r="A126" s="19" t="s">
        <v>415</v>
      </c>
      <c r="B126" s="2" t="s">
        <v>81</v>
      </c>
      <c r="C126" s="2" t="s">
        <v>414</v>
      </c>
      <c r="E126" s="12">
        <v>120</v>
      </c>
      <c r="G126" s="3">
        <f t="shared" si="15"/>
        <v>12</v>
      </c>
      <c r="H126" s="3">
        <f t="shared" si="16"/>
        <v>15.84</v>
      </c>
      <c r="I126" s="3">
        <f t="shared" si="17"/>
        <v>147.84</v>
      </c>
    </row>
    <row r="127" spans="1:9" x14ac:dyDescent="0.2">
      <c r="A127" s="19" t="s">
        <v>261</v>
      </c>
      <c r="B127" s="2" t="s">
        <v>416</v>
      </c>
      <c r="E127" s="12">
        <v>105</v>
      </c>
      <c r="G127" s="3">
        <f t="shared" si="15"/>
        <v>10.5</v>
      </c>
      <c r="H127" s="3">
        <f t="shared" si="16"/>
        <v>13.86</v>
      </c>
      <c r="I127" s="3">
        <f t="shared" si="17"/>
        <v>129.36000000000001</v>
      </c>
    </row>
    <row r="128" spans="1:9" x14ac:dyDescent="0.2">
      <c r="A128" s="19" t="s">
        <v>421</v>
      </c>
      <c r="B128" s="2" t="s">
        <v>138</v>
      </c>
      <c r="E128" s="12">
        <v>150</v>
      </c>
      <c r="G128" s="3">
        <f t="shared" si="15"/>
        <v>15</v>
      </c>
      <c r="H128" s="3">
        <f t="shared" si="16"/>
        <v>19.8</v>
      </c>
      <c r="I128" s="3">
        <f t="shared" si="17"/>
        <v>184.8</v>
      </c>
    </row>
    <row r="129" spans="1:9" x14ac:dyDescent="0.2">
      <c r="A129" s="19" t="s">
        <v>419</v>
      </c>
      <c r="B129" s="2" t="s">
        <v>179</v>
      </c>
      <c r="C129" s="2" t="s">
        <v>418</v>
      </c>
      <c r="E129" s="12">
        <v>120</v>
      </c>
      <c r="G129" s="3">
        <f t="shared" si="15"/>
        <v>12</v>
      </c>
      <c r="H129" s="3">
        <f t="shared" si="16"/>
        <v>15.84</v>
      </c>
      <c r="I129" s="3">
        <f t="shared" si="17"/>
        <v>147.84</v>
      </c>
    </row>
    <row r="130" spans="1:9" x14ac:dyDescent="0.2">
      <c r="A130" s="19" t="s">
        <v>27</v>
      </c>
      <c r="B130" s="2" t="s">
        <v>179</v>
      </c>
      <c r="E130" s="12">
        <v>310</v>
      </c>
      <c r="G130" s="3">
        <f t="shared" si="15"/>
        <v>31</v>
      </c>
      <c r="H130" s="3">
        <f t="shared" si="16"/>
        <v>40.92</v>
      </c>
      <c r="I130" s="3">
        <f t="shared" si="17"/>
        <v>381.92</v>
      </c>
    </row>
    <row r="131" spans="1:9" x14ac:dyDescent="0.2">
      <c r="A131" s="19" t="s">
        <v>96</v>
      </c>
      <c r="B131" s="2" t="s">
        <v>138</v>
      </c>
      <c r="E131" s="12">
        <v>50</v>
      </c>
      <c r="G131" s="3">
        <f t="shared" si="15"/>
        <v>5</v>
      </c>
      <c r="H131" s="3">
        <f t="shared" si="16"/>
        <v>6.6</v>
      </c>
      <c r="I131" s="3">
        <f t="shared" si="17"/>
        <v>61.6</v>
      </c>
    </row>
    <row r="132" spans="1:9" x14ac:dyDescent="0.2">
      <c r="A132" s="19" t="s">
        <v>258</v>
      </c>
      <c r="B132" s="2" t="s">
        <v>126</v>
      </c>
      <c r="C132" s="22" t="s">
        <v>417</v>
      </c>
      <c r="E132" s="12">
        <v>45</v>
      </c>
      <c r="G132" s="3">
        <f t="shared" si="15"/>
        <v>4.5</v>
      </c>
      <c r="H132" s="3">
        <f t="shared" si="16"/>
        <v>5.9399999999999995</v>
      </c>
      <c r="I132" s="3">
        <f t="shared" si="17"/>
        <v>55.44</v>
      </c>
    </row>
    <row r="133" spans="1:9" x14ac:dyDescent="0.2">
      <c r="A133" s="19" t="s">
        <v>420</v>
      </c>
      <c r="B133" s="2" t="s">
        <v>138</v>
      </c>
      <c r="E133" s="12">
        <v>125</v>
      </c>
      <c r="G133" s="3">
        <f t="shared" si="15"/>
        <v>12.5</v>
      </c>
      <c r="H133" s="3">
        <f t="shared" si="16"/>
        <v>16.5</v>
      </c>
      <c r="I133" s="3">
        <f t="shared" si="17"/>
        <v>154</v>
      </c>
    </row>
    <row r="134" spans="1:9" x14ac:dyDescent="0.2">
      <c r="A134" s="19" t="s">
        <v>257</v>
      </c>
      <c r="B134" s="2" t="s">
        <v>172</v>
      </c>
      <c r="E134" s="12">
        <v>50</v>
      </c>
      <c r="G134" s="3">
        <f t="shared" si="15"/>
        <v>5</v>
      </c>
      <c r="H134" s="3">
        <f t="shared" si="16"/>
        <v>6.6</v>
      </c>
      <c r="I134" s="3">
        <f t="shared" si="17"/>
        <v>61.6</v>
      </c>
    </row>
    <row r="135" spans="1:9" x14ac:dyDescent="0.2">
      <c r="A135" s="19" t="s">
        <v>215</v>
      </c>
      <c r="B135" s="2" t="s">
        <v>181</v>
      </c>
      <c r="C135" s="2" t="s">
        <v>216</v>
      </c>
      <c r="E135" s="12">
        <v>120</v>
      </c>
      <c r="G135" s="3">
        <f t="shared" si="15"/>
        <v>12</v>
      </c>
      <c r="H135" s="3">
        <f t="shared" si="16"/>
        <v>15.84</v>
      </c>
      <c r="I135" s="3">
        <f t="shared" si="17"/>
        <v>147.84</v>
      </c>
    </row>
    <row r="136" spans="1:9" x14ac:dyDescent="0.2">
      <c r="A136" s="27" t="s">
        <v>446</v>
      </c>
      <c r="B136" s="20" t="s">
        <v>138</v>
      </c>
      <c r="C136" s="20"/>
      <c r="D136" s="7"/>
      <c r="E136" s="13">
        <v>25</v>
      </c>
      <c r="F136" s="7"/>
      <c r="G136" s="7">
        <f t="shared" si="15"/>
        <v>2.5</v>
      </c>
      <c r="H136" s="7">
        <f t="shared" si="16"/>
        <v>3.3</v>
      </c>
      <c r="I136" s="7">
        <f t="shared" si="17"/>
        <v>30.8</v>
      </c>
    </row>
    <row r="137" spans="1:9" x14ac:dyDescent="0.2">
      <c r="A137" s="19" t="s">
        <v>373</v>
      </c>
      <c r="E137" s="12"/>
      <c r="I137" s="8">
        <f>SUM(I118:I136)</f>
        <v>2675.904</v>
      </c>
    </row>
    <row r="138" spans="1:9" x14ac:dyDescent="0.2">
      <c r="E138" s="12"/>
    </row>
    <row r="139" spans="1:9" x14ac:dyDescent="0.2">
      <c r="E139" s="12"/>
    </row>
    <row r="140" spans="1:9" x14ac:dyDescent="0.2">
      <c r="A140" s="28" t="s">
        <v>78</v>
      </c>
    </row>
    <row r="142" spans="1:9" x14ac:dyDescent="0.2">
      <c r="A142" s="19" t="s">
        <v>364</v>
      </c>
      <c r="B142" s="2" t="s">
        <v>79</v>
      </c>
      <c r="E142" s="3">
        <f>F142*1.55</f>
        <v>1852.25</v>
      </c>
      <c r="F142" s="3">
        <v>1195</v>
      </c>
      <c r="G142" s="3">
        <f t="shared" ref="G142:G160" si="22">E142*0.1</f>
        <v>185.22500000000002</v>
      </c>
      <c r="H142" s="3">
        <f t="shared" ref="H142:H160" si="23">(E142+G142)*0.12</f>
        <v>244.49699999999999</v>
      </c>
      <c r="I142" s="3">
        <f t="shared" ref="I142:I160" si="24">E142+G142+H142</f>
        <v>2281.9719999999998</v>
      </c>
    </row>
    <row r="143" spans="1:9" x14ac:dyDescent="0.2">
      <c r="A143" s="19" t="s">
        <v>56</v>
      </c>
      <c r="B143" s="2" t="s">
        <v>79</v>
      </c>
      <c r="E143" s="3">
        <f t="shared" ref="E143:E151" si="25">F143*1.55</f>
        <v>116.25</v>
      </c>
      <c r="F143" s="3">
        <v>75</v>
      </c>
      <c r="G143" s="3">
        <f t="shared" si="22"/>
        <v>11.625</v>
      </c>
      <c r="H143" s="3">
        <f t="shared" si="23"/>
        <v>15.344999999999999</v>
      </c>
      <c r="I143" s="3">
        <f t="shared" si="24"/>
        <v>143.22</v>
      </c>
    </row>
    <row r="144" spans="1:9" x14ac:dyDescent="0.2">
      <c r="A144" s="19" t="s">
        <v>57</v>
      </c>
      <c r="B144" s="2" t="s">
        <v>79</v>
      </c>
      <c r="E144" s="3">
        <f t="shared" si="25"/>
        <v>38.75</v>
      </c>
      <c r="F144" s="3">
        <v>25</v>
      </c>
      <c r="G144" s="3">
        <f t="shared" si="22"/>
        <v>3.875</v>
      </c>
      <c r="H144" s="3">
        <f t="shared" si="23"/>
        <v>5.1150000000000002</v>
      </c>
      <c r="I144" s="3">
        <f t="shared" si="24"/>
        <v>47.74</v>
      </c>
    </row>
    <row r="145" spans="1:9" x14ac:dyDescent="0.2">
      <c r="A145" s="19" t="s">
        <v>48</v>
      </c>
      <c r="B145" s="2" t="s">
        <v>79</v>
      </c>
      <c r="E145" s="3">
        <f t="shared" si="25"/>
        <v>116.25</v>
      </c>
      <c r="F145" s="3">
        <v>75</v>
      </c>
      <c r="G145" s="3">
        <f t="shared" si="22"/>
        <v>11.625</v>
      </c>
      <c r="H145" s="3">
        <f t="shared" si="23"/>
        <v>15.344999999999999</v>
      </c>
      <c r="I145" s="3">
        <f t="shared" si="24"/>
        <v>143.22</v>
      </c>
    </row>
    <row r="146" spans="1:9" x14ac:dyDescent="0.2">
      <c r="A146" s="19" t="s">
        <v>49</v>
      </c>
      <c r="B146" s="2" t="s">
        <v>79</v>
      </c>
      <c r="E146" s="3">
        <f t="shared" si="25"/>
        <v>116.25</v>
      </c>
      <c r="F146" s="3">
        <v>75</v>
      </c>
      <c r="G146" s="3">
        <f t="shared" si="22"/>
        <v>11.625</v>
      </c>
      <c r="H146" s="3">
        <f t="shared" si="23"/>
        <v>15.344999999999999</v>
      </c>
      <c r="I146" s="3">
        <f t="shared" si="24"/>
        <v>143.22</v>
      </c>
    </row>
    <row r="147" spans="1:9" x14ac:dyDescent="0.2">
      <c r="A147" s="19" t="s">
        <v>54</v>
      </c>
      <c r="B147" s="2" t="s">
        <v>79</v>
      </c>
      <c r="E147" s="3">
        <f t="shared" si="25"/>
        <v>348.75</v>
      </c>
      <c r="F147" s="3">
        <v>225</v>
      </c>
      <c r="G147" s="3">
        <f t="shared" si="22"/>
        <v>34.875</v>
      </c>
      <c r="H147" s="3">
        <f t="shared" si="23"/>
        <v>46.034999999999997</v>
      </c>
      <c r="I147" s="3">
        <f t="shared" si="24"/>
        <v>429.65999999999997</v>
      </c>
    </row>
    <row r="148" spans="1:9" x14ac:dyDescent="0.2">
      <c r="A148" s="19" t="s">
        <v>50</v>
      </c>
      <c r="B148" s="2" t="s">
        <v>79</v>
      </c>
      <c r="E148" s="3">
        <f t="shared" si="25"/>
        <v>116.25</v>
      </c>
      <c r="F148" s="3">
        <v>75</v>
      </c>
      <c r="G148" s="3">
        <f t="shared" si="22"/>
        <v>11.625</v>
      </c>
      <c r="H148" s="3">
        <f t="shared" si="23"/>
        <v>15.344999999999999</v>
      </c>
      <c r="I148" s="3">
        <f t="shared" si="24"/>
        <v>143.22</v>
      </c>
    </row>
    <row r="149" spans="1:9" x14ac:dyDescent="0.2">
      <c r="A149" s="19" t="s">
        <v>432</v>
      </c>
      <c r="B149" s="2" t="s">
        <v>138</v>
      </c>
      <c r="E149" s="3">
        <v>25</v>
      </c>
      <c r="G149" s="3">
        <f t="shared" si="22"/>
        <v>2.5</v>
      </c>
      <c r="H149" s="3">
        <f t="shared" ref="H149" si="26">(E149+G149)*0.12</f>
        <v>3.3</v>
      </c>
      <c r="I149" s="3">
        <f t="shared" ref="I149" si="27">E149+G149+H149</f>
        <v>30.8</v>
      </c>
    </row>
    <row r="150" spans="1:9" x14ac:dyDescent="0.2">
      <c r="A150" s="19" t="s">
        <v>51</v>
      </c>
      <c r="B150" s="2" t="s">
        <v>79</v>
      </c>
      <c r="E150" s="3">
        <f t="shared" si="25"/>
        <v>93</v>
      </c>
      <c r="F150" s="3">
        <v>60</v>
      </c>
      <c r="G150" s="3">
        <f t="shared" si="22"/>
        <v>9.3000000000000007</v>
      </c>
      <c r="H150" s="3">
        <f t="shared" si="23"/>
        <v>12.276</v>
      </c>
      <c r="I150" s="3">
        <f t="shared" si="24"/>
        <v>114.57599999999999</v>
      </c>
    </row>
    <row r="151" spans="1:9" x14ac:dyDescent="0.2">
      <c r="A151" s="19" t="s">
        <v>58</v>
      </c>
      <c r="B151" s="2" t="s">
        <v>79</v>
      </c>
      <c r="E151" s="3">
        <f t="shared" si="25"/>
        <v>85.25</v>
      </c>
      <c r="F151" s="3">
        <v>55</v>
      </c>
      <c r="G151" s="3">
        <f t="shared" si="22"/>
        <v>8.5250000000000004</v>
      </c>
      <c r="H151" s="3">
        <f t="shared" si="23"/>
        <v>11.253</v>
      </c>
      <c r="I151" s="3">
        <f t="shared" si="24"/>
        <v>105.02800000000001</v>
      </c>
    </row>
    <row r="152" spans="1:9" x14ac:dyDescent="0.2">
      <c r="A152" s="19" t="s">
        <v>105</v>
      </c>
      <c r="B152" s="2" t="s">
        <v>138</v>
      </c>
      <c r="E152" s="3">
        <v>25</v>
      </c>
      <c r="G152" s="3">
        <f t="shared" si="22"/>
        <v>2.5</v>
      </c>
      <c r="H152" s="3">
        <f t="shared" si="23"/>
        <v>3.3</v>
      </c>
      <c r="I152" s="3">
        <f t="shared" si="24"/>
        <v>30.8</v>
      </c>
    </row>
    <row r="153" spans="1:9" x14ac:dyDescent="0.2">
      <c r="A153" s="19" t="s">
        <v>140</v>
      </c>
      <c r="B153" s="2" t="s">
        <v>138</v>
      </c>
      <c r="E153" s="3">
        <v>400</v>
      </c>
      <c r="G153" s="3">
        <f t="shared" si="22"/>
        <v>40</v>
      </c>
      <c r="H153" s="3">
        <f t="shared" si="23"/>
        <v>52.8</v>
      </c>
      <c r="I153" s="3">
        <f t="shared" si="24"/>
        <v>492.8</v>
      </c>
    </row>
    <row r="154" spans="1:9" x14ac:dyDescent="0.2">
      <c r="A154" s="19" t="s">
        <v>141</v>
      </c>
      <c r="B154" s="2" t="s">
        <v>138</v>
      </c>
      <c r="E154" s="3">
        <v>150</v>
      </c>
      <c r="G154" s="3">
        <f t="shared" si="22"/>
        <v>15</v>
      </c>
      <c r="H154" s="3">
        <f t="shared" si="23"/>
        <v>19.8</v>
      </c>
      <c r="I154" s="3">
        <f t="shared" si="24"/>
        <v>184.8</v>
      </c>
    </row>
    <row r="155" spans="1:9" x14ac:dyDescent="0.2">
      <c r="A155" s="19" t="s">
        <v>142</v>
      </c>
      <c r="B155" s="2" t="s">
        <v>81</v>
      </c>
      <c r="E155" s="3">
        <v>40</v>
      </c>
      <c r="G155" s="3">
        <f t="shared" si="22"/>
        <v>4</v>
      </c>
      <c r="H155" s="3">
        <f t="shared" si="23"/>
        <v>5.2799999999999994</v>
      </c>
      <c r="I155" s="3">
        <f t="shared" si="24"/>
        <v>49.28</v>
      </c>
    </row>
    <row r="156" spans="1:9" x14ac:dyDescent="0.2">
      <c r="A156" s="19" t="s">
        <v>143</v>
      </c>
      <c r="B156" s="2" t="s">
        <v>138</v>
      </c>
      <c r="E156" s="3">
        <v>150</v>
      </c>
      <c r="G156" s="3">
        <f t="shared" si="22"/>
        <v>15</v>
      </c>
      <c r="H156" s="3">
        <f t="shared" si="23"/>
        <v>19.8</v>
      </c>
      <c r="I156" s="3">
        <f t="shared" si="24"/>
        <v>184.8</v>
      </c>
    </row>
    <row r="157" spans="1:9" x14ac:dyDescent="0.2">
      <c r="A157" s="19" t="s">
        <v>144</v>
      </c>
      <c r="B157" s="2" t="s">
        <v>138</v>
      </c>
      <c r="E157" s="3">
        <v>100</v>
      </c>
      <c r="G157" s="3">
        <f t="shared" si="22"/>
        <v>10</v>
      </c>
      <c r="H157" s="3">
        <f t="shared" si="23"/>
        <v>13.2</v>
      </c>
      <c r="I157" s="3">
        <f t="shared" si="24"/>
        <v>123.2</v>
      </c>
    </row>
    <row r="158" spans="1:9" x14ac:dyDescent="0.2">
      <c r="A158" s="19" t="s">
        <v>145</v>
      </c>
      <c r="B158" s="2" t="s">
        <v>180</v>
      </c>
      <c r="E158" s="3">
        <v>75</v>
      </c>
      <c r="G158" s="3">
        <f t="shared" si="22"/>
        <v>7.5</v>
      </c>
      <c r="H158" s="3">
        <f t="shared" si="23"/>
        <v>9.9</v>
      </c>
      <c r="I158" s="3">
        <f t="shared" si="24"/>
        <v>92.4</v>
      </c>
    </row>
    <row r="159" spans="1:9" x14ac:dyDescent="0.2">
      <c r="A159" s="19" t="s">
        <v>147</v>
      </c>
      <c r="B159" s="2" t="s">
        <v>148</v>
      </c>
      <c r="E159" s="3">
        <v>250</v>
      </c>
      <c r="G159" s="3">
        <f t="shared" si="22"/>
        <v>25</v>
      </c>
      <c r="H159" s="3">
        <f t="shared" si="23"/>
        <v>33</v>
      </c>
      <c r="I159" s="3">
        <f t="shared" si="24"/>
        <v>308</v>
      </c>
    </row>
    <row r="160" spans="1:9" x14ac:dyDescent="0.2">
      <c r="A160" s="27" t="s">
        <v>431</v>
      </c>
      <c r="B160" s="20" t="s">
        <v>138</v>
      </c>
      <c r="C160" s="20"/>
      <c r="D160" s="7"/>
      <c r="E160" s="7">
        <v>50</v>
      </c>
      <c r="F160" s="7"/>
      <c r="G160" s="7">
        <f t="shared" si="22"/>
        <v>5</v>
      </c>
      <c r="H160" s="7">
        <f t="shared" si="23"/>
        <v>6.6</v>
      </c>
      <c r="I160" s="7">
        <f t="shared" si="24"/>
        <v>61.6</v>
      </c>
    </row>
    <row r="161" spans="1:9" x14ac:dyDescent="0.2">
      <c r="A161" s="29" t="s">
        <v>373</v>
      </c>
      <c r="B161" s="23"/>
      <c r="C161" s="23"/>
      <c r="D161" s="14"/>
      <c r="E161" s="14"/>
      <c r="F161" s="14"/>
      <c r="G161" s="14"/>
      <c r="H161" s="14"/>
      <c r="I161" s="15">
        <f>SUM(I142:I160)</f>
        <v>5110.3359999999984</v>
      </c>
    </row>
    <row r="164" spans="1:9" x14ac:dyDescent="0.2">
      <c r="A164" s="28" t="s">
        <v>12</v>
      </c>
    </row>
    <row r="166" spans="1:9" x14ac:dyDescent="0.2">
      <c r="A166" s="19" t="s">
        <v>59</v>
      </c>
      <c r="B166" s="2" t="s">
        <v>61</v>
      </c>
      <c r="C166" s="2" t="s">
        <v>62</v>
      </c>
      <c r="E166" s="3">
        <f>F166*1.55</f>
        <v>757.95</v>
      </c>
      <c r="F166" s="3">
        <v>489</v>
      </c>
      <c r="G166" s="3">
        <f t="shared" ref="G166" si="28">E166*0.1</f>
        <v>75.795000000000002</v>
      </c>
      <c r="H166" s="3">
        <f t="shared" ref="H166" si="29">(E166+G166)*0.12</f>
        <v>100.04939999999999</v>
      </c>
      <c r="I166" s="3">
        <f t="shared" ref="I166" si="30">E166+G166+H166</f>
        <v>933.7944</v>
      </c>
    </row>
    <row r="167" spans="1:9" x14ac:dyDescent="0.2">
      <c r="A167" s="19" t="s">
        <v>69</v>
      </c>
      <c r="B167" s="2" t="s">
        <v>61</v>
      </c>
    </row>
    <row r="168" spans="1:9" x14ac:dyDescent="0.2">
      <c r="A168" s="19" t="s">
        <v>70</v>
      </c>
      <c r="B168" s="2" t="s">
        <v>61</v>
      </c>
    </row>
    <row r="169" spans="1:9" x14ac:dyDescent="0.2">
      <c r="A169" s="19" t="s">
        <v>68</v>
      </c>
      <c r="B169" s="2" t="s">
        <v>61</v>
      </c>
    </row>
    <row r="170" spans="1:9" x14ac:dyDescent="0.2">
      <c r="A170" s="19" t="s">
        <v>63</v>
      </c>
      <c r="B170" s="2" t="s">
        <v>61</v>
      </c>
    </row>
    <row r="171" spans="1:9" x14ac:dyDescent="0.2">
      <c r="A171" s="19" t="s">
        <v>64</v>
      </c>
      <c r="B171" s="2" t="s">
        <v>61</v>
      </c>
    </row>
    <row r="172" spans="1:9" x14ac:dyDescent="0.2">
      <c r="A172" s="19" t="s">
        <v>67</v>
      </c>
      <c r="B172" s="2" t="s">
        <v>61</v>
      </c>
    </row>
    <row r="173" spans="1:9" x14ac:dyDescent="0.2">
      <c r="A173" s="19" t="s">
        <v>66</v>
      </c>
      <c r="B173" s="2" t="s">
        <v>61</v>
      </c>
    </row>
    <row r="174" spans="1:9" x14ac:dyDescent="0.2">
      <c r="A174" s="19" t="s">
        <v>448</v>
      </c>
      <c r="B174" s="2" t="s">
        <v>61</v>
      </c>
    </row>
    <row r="175" spans="1:9" x14ac:dyDescent="0.2">
      <c r="A175" s="19" t="s">
        <v>65</v>
      </c>
      <c r="B175" s="2" t="s">
        <v>82</v>
      </c>
      <c r="C175" s="2">
        <v>72000</v>
      </c>
      <c r="E175" s="3">
        <v>86</v>
      </c>
      <c r="G175" s="3">
        <f t="shared" ref="G175:G181" si="31">E175*0.1</f>
        <v>8.6</v>
      </c>
      <c r="H175" s="3">
        <f t="shared" ref="H175:H181" si="32">(E175+G175)*0.12</f>
        <v>11.351999999999999</v>
      </c>
      <c r="I175" s="3">
        <f t="shared" ref="I175:I181" si="33">E175+G175+H175</f>
        <v>105.952</v>
      </c>
    </row>
    <row r="176" spans="1:9" x14ac:dyDescent="0.2">
      <c r="A176" s="19" t="s">
        <v>440</v>
      </c>
      <c r="B176" s="2" t="s">
        <v>138</v>
      </c>
      <c r="E176" s="3">
        <v>65</v>
      </c>
      <c r="G176" s="3">
        <f t="shared" si="31"/>
        <v>6.5</v>
      </c>
      <c r="H176" s="3">
        <f t="shared" si="32"/>
        <v>8.58</v>
      </c>
      <c r="I176" s="3">
        <f t="shared" si="33"/>
        <v>80.08</v>
      </c>
    </row>
    <row r="177" spans="1:9" x14ac:dyDescent="0.2">
      <c r="A177" s="19" t="s">
        <v>71</v>
      </c>
      <c r="B177" s="2" t="s">
        <v>181</v>
      </c>
      <c r="C177" s="2" t="s">
        <v>441</v>
      </c>
      <c r="E177" s="3">
        <v>105</v>
      </c>
      <c r="G177" s="3">
        <f t="shared" si="31"/>
        <v>10.5</v>
      </c>
      <c r="H177" s="3">
        <f t="shared" si="32"/>
        <v>13.86</v>
      </c>
      <c r="I177" s="3">
        <f t="shared" si="33"/>
        <v>129.36000000000001</v>
      </c>
    </row>
    <row r="178" spans="1:9" x14ac:dyDescent="0.2">
      <c r="A178" s="19" t="s">
        <v>434</v>
      </c>
      <c r="B178" s="2" t="s">
        <v>138</v>
      </c>
      <c r="E178" s="3">
        <v>20</v>
      </c>
      <c r="G178" s="3">
        <f t="shared" si="31"/>
        <v>2</v>
      </c>
      <c r="H178" s="3">
        <f t="shared" si="32"/>
        <v>2.6399999999999997</v>
      </c>
      <c r="I178" s="3">
        <f t="shared" si="33"/>
        <v>24.64</v>
      </c>
    </row>
    <row r="179" spans="1:9" x14ac:dyDescent="0.2">
      <c r="A179" s="19" t="s">
        <v>72</v>
      </c>
      <c r="B179" s="2" t="s">
        <v>138</v>
      </c>
      <c r="E179" s="3">
        <v>20</v>
      </c>
      <c r="G179" s="3">
        <f t="shared" si="31"/>
        <v>2</v>
      </c>
      <c r="H179" s="3">
        <f t="shared" si="32"/>
        <v>2.6399999999999997</v>
      </c>
      <c r="I179" s="3">
        <f t="shared" si="33"/>
        <v>24.64</v>
      </c>
    </row>
    <row r="180" spans="1:9" x14ac:dyDescent="0.2">
      <c r="A180" s="19" t="s">
        <v>447</v>
      </c>
      <c r="B180" s="2" t="s">
        <v>138</v>
      </c>
      <c r="E180" s="3">
        <v>75</v>
      </c>
      <c r="G180" s="3">
        <f t="shared" si="31"/>
        <v>7.5</v>
      </c>
      <c r="H180" s="3">
        <f t="shared" si="32"/>
        <v>9.9</v>
      </c>
      <c r="I180" s="3">
        <f t="shared" si="33"/>
        <v>92.4</v>
      </c>
    </row>
    <row r="181" spans="1:9" x14ac:dyDescent="0.2">
      <c r="A181" s="27" t="s">
        <v>433</v>
      </c>
      <c r="B181" s="20" t="s">
        <v>138</v>
      </c>
      <c r="C181" s="20"/>
      <c r="D181" s="7"/>
      <c r="E181" s="7">
        <v>75</v>
      </c>
      <c r="F181" s="7"/>
      <c r="G181" s="16">
        <f t="shared" si="31"/>
        <v>7.5</v>
      </c>
      <c r="H181" s="7">
        <f t="shared" si="32"/>
        <v>9.9</v>
      </c>
      <c r="I181" s="7">
        <f t="shared" si="33"/>
        <v>92.4</v>
      </c>
    </row>
    <row r="182" spans="1:9" x14ac:dyDescent="0.2">
      <c r="A182" s="19" t="s">
        <v>167</v>
      </c>
      <c r="I182" s="8">
        <f>SUM(I166:I181)</f>
        <v>1483.2664000000004</v>
      </c>
    </row>
    <row r="185" spans="1:9" x14ac:dyDescent="0.2">
      <c r="A185" s="28" t="s">
        <v>83</v>
      </c>
    </row>
    <row r="187" spans="1:9" x14ac:dyDescent="0.2">
      <c r="A187" s="19" t="s">
        <v>106</v>
      </c>
      <c r="B187" s="2" t="s">
        <v>85</v>
      </c>
      <c r="D187" s="3">
        <v>658</v>
      </c>
      <c r="E187" s="3">
        <f>D187*0.74</f>
        <v>486.92</v>
      </c>
      <c r="G187" s="3">
        <f t="shared" ref="G187:G209" si="34">E187*0.1</f>
        <v>48.692000000000007</v>
      </c>
      <c r="H187" s="3">
        <f t="shared" ref="H187" si="35">(E187+G187)*0.12</f>
        <v>64.273440000000008</v>
      </c>
      <c r="I187" s="3">
        <f t="shared" ref="I187" si="36">E187+G187+H187</f>
        <v>599.88544000000013</v>
      </c>
    </row>
    <row r="188" spans="1:9" x14ac:dyDescent="0.2">
      <c r="A188" s="30" t="s">
        <v>107</v>
      </c>
      <c r="B188" s="2" t="s">
        <v>405</v>
      </c>
      <c r="E188" s="3">
        <f>4*20</f>
        <v>80</v>
      </c>
      <c r="G188" s="3">
        <f t="shared" si="34"/>
        <v>8</v>
      </c>
      <c r="H188" s="3">
        <f t="shared" ref="H188:H209" si="37">(E188+G188)*0.12</f>
        <v>10.559999999999999</v>
      </c>
      <c r="I188" s="3">
        <f t="shared" ref="I188:I209" si="38">E188+G188+H188</f>
        <v>98.56</v>
      </c>
    </row>
    <row r="189" spans="1:9" x14ac:dyDescent="0.2">
      <c r="A189" s="19" t="s">
        <v>453</v>
      </c>
      <c r="B189" s="2" t="s">
        <v>84</v>
      </c>
      <c r="C189" s="2" t="s">
        <v>454</v>
      </c>
      <c r="E189" s="3">
        <f>2*78</f>
        <v>156</v>
      </c>
      <c r="G189" s="3">
        <f t="shared" si="34"/>
        <v>15.600000000000001</v>
      </c>
      <c r="H189" s="3">
        <f t="shared" si="37"/>
        <v>20.591999999999999</v>
      </c>
      <c r="I189" s="3">
        <f t="shared" si="38"/>
        <v>192.19200000000001</v>
      </c>
    </row>
    <row r="190" spans="1:9" x14ac:dyDescent="0.2">
      <c r="A190" s="19" t="s">
        <v>57</v>
      </c>
      <c r="B190" s="2" t="s">
        <v>138</v>
      </c>
      <c r="E190" s="3">
        <v>25</v>
      </c>
      <c r="G190" s="3">
        <f t="shared" si="34"/>
        <v>2.5</v>
      </c>
      <c r="H190" s="3">
        <f t="shared" si="37"/>
        <v>3.3</v>
      </c>
      <c r="I190" s="3">
        <f t="shared" si="38"/>
        <v>30.8</v>
      </c>
    </row>
    <row r="191" spans="1:9" x14ac:dyDescent="0.2">
      <c r="A191" s="19" t="s">
        <v>109</v>
      </c>
      <c r="B191" s="2" t="s">
        <v>138</v>
      </c>
      <c r="E191" s="3">
        <v>75</v>
      </c>
      <c r="G191" s="3">
        <f t="shared" si="34"/>
        <v>7.5</v>
      </c>
      <c r="H191" s="3">
        <f t="shared" si="37"/>
        <v>9.9</v>
      </c>
      <c r="I191" s="3">
        <f t="shared" si="38"/>
        <v>92.4</v>
      </c>
    </row>
    <row r="192" spans="1:9" x14ac:dyDescent="0.2">
      <c r="A192" s="19" t="s">
        <v>449</v>
      </c>
      <c r="B192" s="2" t="s">
        <v>138</v>
      </c>
      <c r="E192" s="3">
        <v>50</v>
      </c>
      <c r="G192" s="3">
        <f t="shared" si="34"/>
        <v>5</v>
      </c>
      <c r="H192" s="3">
        <f t="shared" si="37"/>
        <v>6.6</v>
      </c>
      <c r="I192" s="3">
        <f t="shared" si="38"/>
        <v>61.6</v>
      </c>
    </row>
    <row r="193" spans="1:9" x14ac:dyDescent="0.2">
      <c r="A193" s="19" t="s">
        <v>460</v>
      </c>
      <c r="B193" s="2" t="s">
        <v>455</v>
      </c>
      <c r="C193" s="2">
        <v>8005</v>
      </c>
      <c r="E193" s="3">
        <v>255</v>
      </c>
      <c r="G193" s="3">
        <f t="shared" si="34"/>
        <v>25.5</v>
      </c>
      <c r="H193" s="3">
        <f t="shared" si="37"/>
        <v>33.659999999999997</v>
      </c>
      <c r="I193" s="3">
        <f t="shared" si="38"/>
        <v>314.15999999999997</v>
      </c>
    </row>
    <row r="194" spans="1:9" x14ac:dyDescent="0.2">
      <c r="A194" s="30" t="s">
        <v>459</v>
      </c>
      <c r="B194" s="2" t="s">
        <v>455</v>
      </c>
      <c r="C194" s="2">
        <v>1026</v>
      </c>
      <c r="E194" s="3">
        <f>2*35</f>
        <v>70</v>
      </c>
      <c r="G194" s="3">
        <f t="shared" si="34"/>
        <v>7</v>
      </c>
      <c r="H194" s="3">
        <f t="shared" si="37"/>
        <v>9.24</v>
      </c>
      <c r="I194" s="3">
        <f t="shared" si="38"/>
        <v>86.24</v>
      </c>
    </row>
    <row r="195" spans="1:9" x14ac:dyDescent="0.2">
      <c r="A195" s="19" t="s">
        <v>461</v>
      </c>
      <c r="B195" s="2" t="s">
        <v>455</v>
      </c>
      <c r="C195" s="2">
        <v>8001</v>
      </c>
      <c r="E195" s="3">
        <v>285</v>
      </c>
      <c r="G195" s="3">
        <f t="shared" si="34"/>
        <v>28.5</v>
      </c>
      <c r="H195" s="3">
        <f t="shared" si="37"/>
        <v>37.619999999999997</v>
      </c>
      <c r="I195" s="3">
        <f t="shared" si="38"/>
        <v>351.12</v>
      </c>
    </row>
    <row r="196" spans="1:9" x14ac:dyDescent="0.2">
      <c r="A196" s="19" t="s">
        <v>87</v>
      </c>
      <c r="B196" s="2" t="s">
        <v>138</v>
      </c>
      <c r="E196" s="3">
        <v>25</v>
      </c>
      <c r="G196" s="3">
        <f t="shared" si="34"/>
        <v>2.5</v>
      </c>
      <c r="H196" s="3">
        <f t="shared" si="37"/>
        <v>3.3</v>
      </c>
      <c r="I196" s="3">
        <f t="shared" si="38"/>
        <v>30.8</v>
      </c>
    </row>
    <row r="197" spans="1:9" x14ac:dyDescent="0.2">
      <c r="A197" s="30" t="s">
        <v>456</v>
      </c>
      <c r="B197" s="2" t="s">
        <v>457</v>
      </c>
      <c r="C197" s="2" t="s">
        <v>458</v>
      </c>
      <c r="E197" s="3">
        <v>51</v>
      </c>
      <c r="G197" s="3">
        <f t="shared" si="34"/>
        <v>5.1000000000000005</v>
      </c>
      <c r="H197" s="3">
        <f t="shared" ref="H197" si="39">(E197+G197)*0.12</f>
        <v>6.7320000000000002</v>
      </c>
      <c r="I197" s="3">
        <f t="shared" ref="I197" si="40">E197+G197+H197</f>
        <v>62.832000000000001</v>
      </c>
    </row>
    <row r="198" spans="1:9" x14ac:dyDescent="0.2">
      <c r="A198" s="30" t="s">
        <v>86</v>
      </c>
      <c r="B198" s="2" t="s">
        <v>138</v>
      </c>
      <c r="E198" s="3">
        <v>150</v>
      </c>
      <c r="G198" s="3">
        <f t="shared" si="34"/>
        <v>15</v>
      </c>
      <c r="H198" s="3">
        <f t="shared" si="37"/>
        <v>19.8</v>
      </c>
      <c r="I198" s="3">
        <f t="shared" si="38"/>
        <v>184.8</v>
      </c>
    </row>
    <row r="199" spans="1:9" x14ac:dyDescent="0.2">
      <c r="A199" s="30" t="s">
        <v>93</v>
      </c>
      <c r="B199" s="2" t="s">
        <v>138</v>
      </c>
      <c r="E199" s="3">
        <v>90</v>
      </c>
      <c r="G199" s="3">
        <f t="shared" si="34"/>
        <v>9</v>
      </c>
      <c r="H199" s="3">
        <f t="shared" si="37"/>
        <v>11.879999999999999</v>
      </c>
      <c r="I199" s="3">
        <f t="shared" si="38"/>
        <v>110.88</v>
      </c>
    </row>
    <row r="200" spans="1:9" x14ac:dyDescent="0.2">
      <c r="A200" s="30" t="s">
        <v>92</v>
      </c>
      <c r="B200" s="2" t="s">
        <v>138</v>
      </c>
      <c r="E200" s="3">
        <v>110</v>
      </c>
      <c r="G200" s="3">
        <f t="shared" si="34"/>
        <v>11</v>
      </c>
      <c r="H200" s="3">
        <f t="shared" si="37"/>
        <v>14.52</v>
      </c>
      <c r="I200" s="3">
        <f t="shared" si="38"/>
        <v>135.52000000000001</v>
      </c>
    </row>
    <row r="201" spans="1:9" x14ac:dyDescent="0.2">
      <c r="A201" s="30" t="s">
        <v>88</v>
      </c>
      <c r="B201" s="2" t="s">
        <v>138</v>
      </c>
      <c r="E201" s="3">
        <v>80</v>
      </c>
      <c r="G201" s="3">
        <f t="shared" si="34"/>
        <v>8</v>
      </c>
      <c r="H201" s="3">
        <f t="shared" si="37"/>
        <v>10.559999999999999</v>
      </c>
      <c r="I201" s="3">
        <f t="shared" si="38"/>
        <v>98.56</v>
      </c>
    </row>
    <row r="202" spans="1:9" x14ac:dyDescent="0.2">
      <c r="A202" s="30" t="s">
        <v>463</v>
      </c>
      <c r="B202" s="2" t="s">
        <v>462</v>
      </c>
      <c r="C202" s="2">
        <v>2584</v>
      </c>
      <c r="E202" s="3">
        <v>120</v>
      </c>
      <c r="G202" s="3">
        <f t="shared" si="34"/>
        <v>12</v>
      </c>
      <c r="H202" s="3">
        <f t="shared" si="37"/>
        <v>15.84</v>
      </c>
      <c r="I202" s="3">
        <f t="shared" si="38"/>
        <v>147.84</v>
      </c>
    </row>
    <row r="203" spans="1:9" x14ac:dyDescent="0.2">
      <c r="A203" s="30" t="s">
        <v>465</v>
      </c>
      <c r="B203" s="2" t="s">
        <v>464</v>
      </c>
      <c r="C203" s="2">
        <v>10331</v>
      </c>
      <c r="E203" s="3">
        <v>8</v>
      </c>
      <c r="G203" s="3">
        <f t="shared" si="34"/>
        <v>0.8</v>
      </c>
      <c r="H203" s="3">
        <f t="shared" si="37"/>
        <v>1.056</v>
      </c>
      <c r="I203" s="3">
        <f t="shared" si="38"/>
        <v>9.8560000000000016</v>
      </c>
    </row>
    <row r="204" spans="1:9" x14ac:dyDescent="0.2">
      <c r="A204" s="30" t="s">
        <v>89</v>
      </c>
      <c r="B204" s="2" t="s">
        <v>133</v>
      </c>
      <c r="C204" s="2" t="s">
        <v>466</v>
      </c>
      <c r="E204" s="3">
        <v>60</v>
      </c>
      <c r="G204" s="3">
        <f t="shared" si="34"/>
        <v>6</v>
      </c>
      <c r="H204" s="3">
        <f t="shared" si="37"/>
        <v>7.92</v>
      </c>
      <c r="I204" s="3">
        <f t="shared" si="38"/>
        <v>73.92</v>
      </c>
    </row>
    <row r="205" spans="1:9" x14ac:dyDescent="0.2">
      <c r="A205" s="30" t="s">
        <v>90</v>
      </c>
      <c r="B205" s="2" t="s">
        <v>138</v>
      </c>
      <c r="E205" s="3">
        <v>45</v>
      </c>
      <c r="G205" s="3">
        <f t="shared" si="34"/>
        <v>4.5</v>
      </c>
      <c r="H205" s="3">
        <f t="shared" si="37"/>
        <v>5.9399999999999995</v>
      </c>
      <c r="I205" s="3">
        <f t="shared" si="38"/>
        <v>55.44</v>
      </c>
    </row>
    <row r="206" spans="1:9" x14ac:dyDescent="0.2">
      <c r="A206" s="30" t="s">
        <v>91</v>
      </c>
      <c r="B206" s="2" t="s">
        <v>138</v>
      </c>
      <c r="E206" s="3">
        <v>90</v>
      </c>
      <c r="G206" s="3">
        <f t="shared" si="34"/>
        <v>9</v>
      </c>
      <c r="H206" s="3">
        <f t="shared" si="37"/>
        <v>11.879999999999999</v>
      </c>
      <c r="I206" s="3">
        <f t="shared" si="38"/>
        <v>110.88</v>
      </c>
    </row>
    <row r="207" spans="1:9" x14ac:dyDescent="0.2">
      <c r="A207" s="30" t="s">
        <v>94</v>
      </c>
      <c r="B207" s="2" t="s">
        <v>138</v>
      </c>
      <c r="E207" s="3">
        <v>75</v>
      </c>
      <c r="G207" s="3">
        <f t="shared" si="34"/>
        <v>7.5</v>
      </c>
      <c r="H207" s="3">
        <f t="shared" si="37"/>
        <v>9.9</v>
      </c>
      <c r="I207" s="3">
        <f t="shared" si="38"/>
        <v>92.4</v>
      </c>
    </row>
    <row r="208" spans="1:9" x14ac:dyDescent="0.2">
      <c r="A208" s="30" t="s">
        <v>95</v>
      </c>
      <c r="B208" s="2" t="s">
        <v>138</v>
      </c>
      <c r="E208" s="3">
        <v>60</v>
      </c>
      <c r="G208" s="3">
        <f t="shared" si="34"/>
        <v>6</v>
      </c>
      <c r="H208" s="3">
        <f t="shared" si="37"/>
        <v>7.92</v>
      </c>
      <c r="I208" s="3">
        <f t="shared" si="38"/>
        <v>73.92</v>
      </c>
    </row>
    <row r="209" spans="1:9" x14ac:dyDescent="0.2">
      <c r="A209" s="31" t="s">
        <v>108</v>
      </c>
      <c r="B209" s="20" t="s">
        <v>138</v>
      </c>
      <c r="C209" s="20"/>
      <c r="D209" s="7"/>
      <c r="E209" s="7">
        <v>60</v>
      </c>
      <c r="F209" s="7"/>
      <c r="G209" s="7">
        <f t="shared" si="34"/>
        <v>6</v>
      </c>
      <c r="H209" s="7">
        <f t="shared" si="37"/>
        <v>7.92</v>
      </c>
      <c r="I209" s="7">
        <f t="shared" si="38"/>
        <v>73.92</v>
      </c>
    </row>
    <row r="210" spans="1:9" x14ac:dyDescent="0.2">
      <c r="A210" s="29" t="s">
        <v>373</v>
      </c>
      <c r="I210" s="8">
        <f>SUM(I187:I209)</f>
        <v>3088.5254400000013</v>
      </c>
    </row>
    <row r="213" spans="1:9" x14ac:dyDescent="0.2">
      <c r="A213" s="28" t="s">
        <v>5</v>
      </c>
    </row>
    <row r="215" spans="1:9" x14ac:dyDescent="0.2">
      <c r="A215" s="19" t="s">
        <v>248</v>
      </c>
      <c r="B215" s="2" t="s">
        <v>138</v>
      </c>
      <c r="E215" s="3">
        <v>225</v>
      </c>
      <c r="G215" s="3">
        <f t="shared" ref="G215:G227" si="41">E215*0.1</f>
        <v>22.5</v>
      </c>
      <c r="H215" s="3">
        <f t="shared" ref="H215:H227" si="42">(E215+G215)*0.12</f>
        <v>29.7</v>
      </c>
      <c r="I215" s="3">
        <f t="shared" ref="I215:I227" si="43">E215+G215+H215</f>
        <v>277.2</v>
      </c>
    </row>
    <row r="216" spans="1:9" x14ac:dyDescent="0.2">
      <c r="A216" s="19" t="s">
        <v>249</v>
      </c>
      <c r="B216" s="2" t="s">
        <v>133</v>
      </c>
      <c r="C216" s="2" t="s">
        <v>468</v>
      </c>
      <c r="E216" s="3">
        <v>525</v>
      </c>
      <c r="G216" s="3">
        <f t="shared" si="41"/>
        <v>52.5</v>
      </c>
      <c r="H216" s="3">
        <f t="shared" si="42"/>
        <v>69.3</v>
      </c>
      <c r="I216" s="3">
        <f t="shared" si="43"/>
        <v>646.79999999999995</v>
      </c>
    </row>
    <row r="217" spans="1:9" x14ac:dyDescent="0.2">
      <c r="A217" s="19" t="s">
        <v>250</v>
      </c>
      <c r="B217" s="2" t="s">
        <v>133</v>
      </c>
      <c r="G217" s="3">
        <f t="shared" si="41"/>
        <v>0</v>
      </c>
      <c r="H217" s="3">
        <f t="shared" si="42"/>
        <v>0</v>
      </c>
      <c r="I217" s="3">
        <f t="shared" si="43"/>
        <v>0</v>
      </c>
    </row>
    <row r="218" spans="1:9" x14ac:dyDescent="0.2">
      <c r="A218" s="19" t="s">
        <v>251</v>
      </c>
      <c r="B218" s="2" t="s">
        <v>138</v>
      </c>
      <c r="E218" s="3">
        <v>150</v>
      </c>
      <c r="G218" s="3">
        <f t="shared" si="41"/>
        <v>15</v>
      </c>
      <c r="H218" s="3">
        <f t="shared" si="42"/>
        <v>19.8</v>
      </c>
      <c r="I218" s="3">
        <f t="shared" si="43"/>
        <v>184.8</v>
      </c>
    </row>
    <row r="219" spans="1:9" x14ac:dyDescent="0.2">
      <c r="A219" s="19" t="s">
        <v>244</v>
      </c>
      <c r="B219" s="2" t="s">
        <v>467</v>
      </c>
      <c r="E219" s="3">
        <v>375</v>
      </c>
      <c r="G219" s="3">
        <f t="shared" si="41"/>
        <v>37.5</v>
      </c>
      <c r="H219" s="3">
        <f t="shared" si="42"/>
        <v>49.5</v>
      </c>
      <c r="I219" s="3">
        <f t="shared" si="43"/>
        <v>462</v>
      </c>
    </row>
    <row r="220" spans="1:9" x14ac:dyDescent="0.2">
      <c r="A220" s="19" t="s">
        <v>252</v>
      </c>
      <c r="B220" s="2" t="s">
        <v>133</v>
      </c>
      <c r="E220" s="3">
        <v>750</v>
      </c>
      <c r="G220" s="3">
        <f t="shared" si="41"/>
        <v>75</v>
      </c>
      <c r="H220" s="3">
        <f t="shared" si="42"/>
        <v>99</v>
      </c>
      <c r="I220" s="3">
        <f t="shared" si="43"/>
        <v>924</v>
      </c>
    </row>
    <row r="221" spans="1:9" x14ac:dyDescent="0.2">
      <c r="A221" s="19" t="s">
        <v>4</v>
      </c>
      <c r="B221" s="2" t="s">
        <v>133</v>
      </c>
      <c r="E221" s="3">
        <v>35</v>
      </c>
      <c r="G221" s="3">
        <f t="shared" si="41"/>
        <v>3.5</v>
      </c>
      <c r="H221" s="3">
        <f t="shared" si="42"/>
        <v>4.62</v>
      </c>
      <c r="I221" s="3">
        <f t="shared" si="43"/>
        <v>43.12</v>
      </c>
    </row>
    <row r="222" spans="1:9" x14ac:dyDescent="0.2">
      <c r="A222" s="19" t="s">
        <v>253</v>
      </c>
      <c r="B222" s="2" t="s">
        <v>138</v>
      </c>
      <c r="E222" s="3">
        <v>275</v>
      </c>
      <c r="G222" s="3">
        <f t="shared" si="41"/>
        <v>27.5</v>
      </c>
      <c r="H222" s="3">
        <f t="shared" si="42"/>
        <v>36.299999999999997</v>
      </c>
      <c r="I222" s="3">
        <f t="shared" si="43"/>
        <v>338.8</v>
      </c>
    </row>
    <row r="223" spans="1:9" x14ac:dyDescent="0.2">
      <c r="A223" s="19" t="s">
        <v>524</v>
      </c>
      <c r="B223" s="2" t="s">
        <v>133</v>
      </c>
      <c r="C223" s="2" t="s">
        <v>525</v>
      </c>
      <c r="E223" s="3">
        <f>32</f>
        <v>32</v>
      </c>
    </row>
    <row r="224" spans="1:9" x14ac:dyDescent="0.2">
      <c r="A224" s="19" t="s">
        <v>469</v>
      </c>
      <c r="B224" s="2" t="s">
        <v>245</v>
      </c>
      <c r="E224" s="3">
        <v>275</v>
      </c>
      <c r="G224" s="3">
        <f t="shared" si="41"/>
        <v>27.5</v>
      </c>
      <c r="H224" s="3">
        <f t="shared" si="42"/>
        <v>36.299999999999997</v>
      </c>
      <c r="I224" s="3">
        <f t="shared" si="43"/>
        <v>338.8</v>
      </c>
    </row>
    <row r="225" spans="1:9" x14ac:dyDescent="0.2">
      <c r="A225" s="19" t="s">
        <v>6</v>
      </c>
      <c r="B225" s="2" t="s">
        <v>246</v>
      </c>
      <c r="E225" s="3">
        <v>200</v>
      </c>
      <c r="G225" s="3">
        <f t="shared" si="41"/>
        <v>20</v>
      </c>
      <c r="H225" s="3">
        <f t="shared" si="42"/>
        <v>26.4</v>
      </c>
      <c r="I225" s="3">
        <f t="shared" si="43"/>
        <v>246.4</v>
      </c>
    </row>
    <row r="226" spans="1:9" x14ac:dyDescent="0.2">
      <c r="A226" s="19" t="s">
        <v>13</v>
      </c>
      <c r="B226" s="2" t="s">
        <v>138</v>
      </c>
      <c r="E226" s="3">
        <v>200</v>
      </c>
      <c r="G226" s="3">
        <f t="shared" si="41"/>
        <v>20</v>
      </c>
      <c r="H226" s="3">
        <f t="shared" si="42"/>
        <v>26.4</v>
      </c>
      <c r="I226" s="3">
        <f t="shared" si="43"/>
        <v>246.4</v>
      </c>
    </row>
    <row r="227" spans="1:9" x14ac:dyDescent="0.2">
      <c r="A227" s="27" t="s">
        <v>247</v>
      </c>
      <c r="B227" s="20" t="s">
        <v>138</v>
      </c>
      <c r="C227" s="20"/>
      <c r="D227" s="7"/>
      <c r="E227" s="7">
        <v>75</v>
      </c>
      <c r="F227" s="7"/>
      <c r="G227" s="7">
        <f t="shared" si="41"/>
        <v>7.5</v>
      </c>
      <c r="H227" s="7">
        <f t="shared" si="42"/>
        <v>9.9</v>
      </c>
      <c r="I227" s="7">
        <f t="shared" si="43"/>
        <v>92.4</v>
      </c>
    </row>
    <row r="228" spans="1:9" x14ac:dyDescent="0.2">
      <c r="A228" s="29" t="s">
        <v>373</v>
      </c>
      <c r="I228" s="8">
        <f>SUM(I215:I227)</f>
        <v>3800.7200000000007</v>
      </c>
    </row>
    <row r="231" spans="1:9" x14ac:dyDescent="0.2">
      <c r="A231" s="28" t="s">
        <v>721</v>
      </c>
    </row>
    <row r="233" spans="1:9" x14ac:dyDescent="0.2">
      <c r="A233" s="19" t="s">
        <v>486</v>
      </c>
      <c r="B233" s="2" t="s">
        <v>403</v>
      </c>
      <c r="E233" s="3">
        <v>160</v>
      </c>
      <c r="G233" s="3">
        <f t="shared" ref="G233:G262" si="44">E233*0.1</f>
        <v>16</v>
      </c>
      <c r="H233" s="3">
        <f t="shared" ref="H233:H262" si="45">(E233+G233)*0.12</f>
        <v>21.119999999999997</v>
      </c>
      <c r="I233" s="3">
        <f t="shared" ref="I233:I262" si="46">E233+G233+H233</f>
        <v>197.12</v>
      </c>
    </row>
    <row r="234" spans="1:9" x14ac:dyDescent="0.2">
      <c r="A234" s="19" t="s">
        <v>390</v>
      </c>
      <c r="B234" s="2" t="s">
        <v>133</v>
      </c>
      <c r="C234" s="2" t="s">
        <v>485</v>
      </c>
      <c r="E234" s="3">
        <f>2*33</f>
        <v>66</v>
      </c>
      <c r="G234" s="3">
        <f t="shared" si="44"/>
        <v>6.6000000000000005</v>
      </c>
      <c r="H234" s="3">
        <f t="shared" si="45"/>
        <v>8.7119999999999997</v>
      </c>
      <c r="I234" s="3">
        <f t="shared" si="46"/>
        <v>81.311999999999998</v>
      </c>
    </row>
    <row r="235" spans="1:9" x14ac:dyDescent="0.2">
      <c r="A235" s="19" t="s">
        <v>475</v>
      </c>
      <c r="B235" s="2" t="s">
        <v>474</v>
      </c>
      <c r="E235" s="3">
        <v>1230</v>
      </c>
      <c r="G235" s="3">
        <f t="shared" si="44"/>
        <v>123</v>
      </c>
      <c r="H235" s="3">
        <f t="shared" si="45"/>
        <v>162.35999999999999</v>
      </c>
      <c r="I235" s="3">
        <f t="shared" si="46"/>
        <v>1515.36</v>
      </c>
    </row>
    <row r="236" spans="1:9" x14ac:dyDescent="0.2">
      <c r="A236" s="19" t="s">
        <v>393</v>
      </c>
      <c r="B236" s="2" t="s">
        <v>474</v>
      </c>
      <c r="E236" s="3">
        <v>125</v>
      </c>
      <c r="G236" s="3">
        <f t="shared" si="44"/>
        <v>12.5</v>
      </c>
      <c r="H236" s="3">
        <f t="shared" si="45"/>
        <v>16.5</v>
      </c>
      <c r="I236" s="3">
        <f t="shared" si="46"/>
        <v>154</v>
      </c>
    </row>
    <row r="237" spans="1:9" x14ac:dyDescent="0.2">
      <c r="A237" s="19" t="s">
        <v>493</v>
      </c>
      <c r="B237" s="2" t="s">
        <v>492</v>
      </c>
      <c r="C237" s="2">
        <v>22800</v>
      </c>
      <c r="E237" s="3">
        <v>25</v>
      </c>
      <c r="G237" s="3">
        <f t="shared" si="44"/>
        <v>2.5</v>
      </c>
      <c r="H237" s="3">
        <f t="shared" si="45"/>
        <v>3.3</v>
      </c>
      <c r="I237" s="3">
        <f t="shared" si="46"/>
        <v>30.8</v>
      </c>
    </row>
    <row r="238" spans="1:9" x14ac:dyDescent="0.2">
      <c r="A238" s="19" t="s">
        <v>392</v>
      </c>
      <c r="E238" s="3">
        <v>20</v>
      </c>
      <c r="G238" s="3">
        <f t="shared" si="44"/>
        <v>2</v>
      </c>
      <c r="H238" s="3">
        <f t="shared" si="45"/>
        <v>2.6399999999999997</v>
      </c>
      <c r="I238" s="3">
        <f t="shared" si="46"/>
        <v>24.64</v>
      </c>
    </row>
    <row r="239" spans="1:9" x14ac:dyDescent="0.2">
      <c r="A239" s="19" t="s">
        <v>477</v>
      </c>
      <c r="B239" s="2" t="s">
        <v>389</v>
      </c>
      <c r="C239" s="2" t="s">
        <v>478</v>
      </c>
      <c r="E239" s="3">
        <v>2200</v>
      </c>
      <c r="G239" s="3">
        <f t="shared" si="44"/>
        <v>220</v>
      </c>
      <c r="H239" s="3">
        <f t="shared" si="45"/>
        <v>290.39999999999998</v>
      </c>
      <c r="I239" s="3">
        <f t="shared" si="46"/>
        <v>2710.4</v>
      </c>
    </row>
    <row r="240" spans="1:9" x14ac:dyDescent="0.2">
      <c r="A240" s="19" t="s">
        <v>470</v>
      </c>
      <c r="B240" s="2" t="s">
        <v>471</v>
      </c>
      <c r="E240" s="3">
        <f>300</f>
        <v>300</v>
      </c>
      <c r="G240" s="3">
        <f t="shared" si="44"/>
        <v>30</v>
      </c>
      <c r="H240" s="3">
        <f t="shared" ref="H240" si="47">(E240+G240)*0.12</f>
        <v>39.6</v>
      </c>
      <c r="I240" s="3">
        <f t="shared" ref="I240" si="48">E240+G240+H240</f>
        <v>369.6</v>
      </c>
    </row>
    <row r="241" spans="1:9" x14ac:dyDescent="0.2">
      <c r="A241" s="19" t="s">
        <v>387</v>
      </c>
      <c r="B241" s="2" t="s">
        <v>133</v>
      </c>
      <c r="C241" s="2" t="s">
        <v>388</v>
      </c>
      <c r="E241" s="3">
        <v>50</v>
      </c>
      <c r="G241" s="3">
        <f t="shared" si="44"/>
        <v>5</v>
      </c>
      <c r="H241" s="3">
        <f t="shared" si="45"/>
        <v>6.6</v>
      </c>
      <c r="I241" s="3">
        <f t="shared" si="46"/>
        <v>61.6</v>
      </c>
    </row>
    <row r="242" spans="1:9" x14ac:dyDescent="0.2">
      <c r="A242" s="19" t="s">
        <v>480</v>
      </c>
      <c r="B242" s="2" t="s">
        <v>243</v>
      </c>
      <c r="C242" s="2" t="s">
        <v>242</v>
      </c>
      <c r="E242" s="3">
        <v>60</v>
      </c>
      <c r="G242" s="3">
        <f t="shared" si="44"/>
        <v>6</v>
      </c>
      <c r="H242" s="3">
        <f t="shared" si="45"/>
        <v>7.92</v>
      </c>
      <c r="I242" s="3">
        <f t="shared" si="46"/>
        <v>73.92</v>
      </c>
    </row>
    <row r="243" spans="1:9" x14ac:dyDescent="0.2">
      <c r="A243" s="19" t="s">
        <v>479</v>
      </c>
      <c r="B243" s="2" t="s">
        <v>138</v>
      </c>
      <c r="E243" s="3">
        <v>35</v>
      </c>
      <c r="G243" s="3">
        <f t="shared" si="44"/>
        <v>3.5</v>
      </c>
      <c r="H243" s="3">
        <f t="shared" si="45"/>
        <v>4.62</v>
      </c>
      <c r="I243" s="3">
        <f t="shared" si="46"/>
        <v>43.12</v>
      </c>
    </row>
    <row r="244" spans="1:9" x14ac:dyDescent="0.2">
      <c r="A244" s="19" t="s">
        <v>513</v>
      </c>
      <c r="B244" s="2" t="s">
        <v>514</v>
      </c>
      <c r="E244" s="3">
        <v>20</v>
      </c>
      <c r="G244" s="3">
        <f t="shared" si="44"/>
        <v>2</v>
      </c>
      <c r="H244" s="3">
        <f t="shared" si="45"/>
        <v>2.6399999999999997</v>
      </c>
      <c r="I244" s="3">
        <f t="shared" si="46"/>
        <v>24.64</v>
      </c>
    </row>
    <row r="245" spans="1:9" x14ac:dyDescent="0.2">
      <c r="A245" s="19" t="s">
        <v>483</v>
      </c>
      <c r="B245" s="2" t="s">
        <v>481</v>
      </c>
      <c r="C245" s="2" t="s">
        <v>482</v>
      </c>
      <c r="E245" s="3">
        <v>220</v>
      </c>
      <c r="G245" s="3">
        <f t="shared" si="44"/>
        <v>22</v>
      </c>
      <c r="H245" s="3">
        <f t="shared" si="45"/>
        <v>29.04</v>
      </c>
      <c r="I245" s="3">
        <f t="shared" si="46"/>
        <v>271.04000000000002</v>
      </c>
    </row>
    <row r="246" spans="1:9" x14ac:dyDescent="0.2">
      <c r="A246" s="19" t="s">
        <v>484</v>
      </c>
      <c r="B246" s="2" t="s">
        <v>126</v>
      </c>
      <c r="E246" s="3">
        <v>120</v>
      </c>
      <c r="G246" s="3">
        <f t="shared" si="44"/>
        <v>12</v>
      </c>
      <c r="H246" s="3">
        <f t="shared" si="45"/>
        <v>15.84</v>
      </c>
      <c r="I246" s="3">
        <f t="shared" si="46"/>
        <v>147.84</v>
      </c>
    </row>
    <row r="247" spans="1:9" x14ac:dyDescent="0.2">
      <c r="A247" s="19" t="s">
        <v>21</v>
      </c>
      <c r="B247" s="2" t="s">
        <v>472</v>
      </c>
      <c r="C247" s="2" t="s">
        <v>487</v>
      </c>
      <c r="E247" s="2">
        <v>105</v>
      </c>
      <c r="G247" s="3">
        <f t="shared" si="44"/>
        <v>10.5</v>
      </c>
      <c r="H247" s="3">
        <f t="shared" si="45"/>
        <v>13.86</v>
      </c>
      <c r="I247" s="3">
        <f t="shared" si="46"/>
        <v>129.36000000000001</v>
      </c>
    </row>
    <row r="248" spans="1:9" x14ac:dyDescent="0.2">
      <c r="A248" s="19" t="s">
        <v>489</v>
      </c>
      <c r="B248" s="2" t="s">
        <v>173</v>
      </c>
      <c r="C248" s="2" t="s">
        <v>488</v>
      </c>
      <c r="E248" s="3">
        <v>145</v>
      </c>
      <c r="G248" s="3">
        <f t="shared" si="44"/>
        <v>14.5</v>
      </c>
      <c r="H248" s="3">
        <f t="shared" si="45"/>
        <v>19.14</v>
      </c>
      <c r="I248" s="3">
        <f t="shared" si="46"/>
        <v>178.64</v>
      </c>
    </row>
    <row r="249" spans="1:9" x14ac:dyDescent="0.2">
      <c r="A249" s="19" t="s">
        <v>22</v>
      </c>
      <c r="B249" s="2" t="s">
        <v>138</v>
      </c>
      <c r="E249" s="3">
        <v>40</v>
      </c>
      <c r="G249" s="3">
        <f t="shared" si="44"/>
        <v>4</v>
      </c>
      <c r="H249" s="3">
        <f t="shared" si="45"/>
        <v>5.2799999999999994</v>
      </c>
      <c r="I249" s="3">
        <f t="shared" si="46"/>
        <v>49.28</v>
      </c>
    </row>
    <row r="250" spans="1:9" x14ac:dyDescent="0.2">
      <c r="A250" s="19" t="s">
        <v>476</v>
      </c>
      <c r="B250" s="2" t="s">
        <v>138</v>
      </c>
      <c r="E250" s="3">
        <v>400</v>
      </c>
      <c r="G250" s="3">
        <f t="shared" si="44"/>
        <v>40</v>
      </c>
      <c r="H250" s="3">
        <f t="shared" ref="H250" si="49">(E250+G250)*0.12</f>
        <v>52.8</v>
      </c>
      <c r="I250" s="3">
        <f t="shared" ref="I250" si="50">E250+G250+H250</f>
        <v>492.8</v>
      </c>
    </row>
    <row r="251" spans="1:9" x14ac:dyDescent="0.2">
      <c r="A251" s="19" t="s">
        <v>490</v>
      </c>
      <c r="B251" s="2" t="s">
        <v>133</v>
      </c>
      <c r="C251" s="2">
        <v>333501117</v>
      </c>
      <c r="E251" s="3">
        <f>2*63</f>
        <v>126</v>
      </c>
      <c r="G251" s="3">
        <f t="shared" si="44"/>
        <v>12.600000000000001</v>
      </c>
      <c r="H251" s="3">
        <f t="shared" si="45"/>
        <v>16.631999999999998</v>
      </c>
      <c r="I251" s="3">
        <f t="shared" si="46"/>
        <v>155.232</v>
      </c>
    </row>
    <row r="252" spans="1:9" x14ac:dyDescent="0.2">
      <c r="A252" s="19" t="s">
        <v>391</v>
      </c>
      <c r="B252" s="2" t="s">
        <v>133</v>
      </c>
      <c r="C252" s="2" t="s">
        <v>491</v>
      </c>
      <c r="E252" s="3">
        <v>50</v>
      </c>
      <c r="G252" s="3">
        <f t="shared" si="44"/>
        <v>5</v>
      </c>
      <c r="H252" s="3">
        <f t="shared" si="45"/>
        <v>6.6</v>
      </c>
      <c r="I252" s="3">
        <f t="shared" si="46"/>
        <v>61.6</v>
      </c>
    </row>
    <row r="253" spans="1:9" x14ac:dyDescent="0.2">
      <c r="A253" s="19" t="s">
        <v>473</v>
      </c>
      <c r="B253" s="2" t="s">
        <v>472</v>
      </c>
      <c r="E253" s="3">
        <f>56+16</f>
        <v>72</v>
      </c>
      <c r="G253" s="3">
        <f t="shared" si="44"/>
        <v>7.2</v>
      </c>
      <c r="H253" s="3">
        <f t="shared" si="45"/>
        <v>9.5039999999999996</v>
      </c>
      <c r="I253" s="3">
        <f t="shared" si="46"/>
        <v>88.704000000000008</v>
      </c>
    </row>
    <row r="254" spans="1:9" x14ac:dyDescent="0.2">
      <c r="A254" s="19" t="s">
        <v>394</v>
      </c>
      <c r="B254" s="2" t="s">
        <v>474</v>
      </c>
      <c r="E254" s="3">
        <v>75</v>
      </c>
      <c r="G254" s="3">
        <f t="shared" si="44"/>
        <v>7.5</v>
      </c>
      <c r="H254" s="3">
        <f t="shared" si="45"/>
        <v>9.9</v>
      </c>
      <c r="I254" s="3">
        <f t="shared" si="46"/>
        <v>92.4</v>
      </c>
    </row>
    <row r="255" spans="1:9" x14ac:dyDescent="0.2">
      <c r="A255" s="19" t="s">
        <v>496</v>
      </c>
      <c r="B255" s="2" t="s">
        <v>494</v>
      </c>
      <c r="C255" s="2" t="s">
        <v>495</v>
      </c>
      <c r="E255" s="3">
        <v>48</v>
      </c>
      <c r="G255" s="3">
        <f t="shared" si="44"/>
        <v>4.8000000000000007</v>
      </c>
      <c r="H255" s="3">
        <f t="shared" si="45"/>
        <v>6.3359999999999994</v>
      </c>
      <c r="I255" s="3">
        <f t="shared" si="46"/>
        <v>59.135999999999996</v>
      </c>
    </row>
    <row r="256" spans="1:9" x14ac:dyDescent="0.2">
      <c r="A256" s="19" t="s">
        <v>497</v>
      </c>
      <c r="B256" s="2" t="s">
        <v>494</v>
      </c>
      <c r="C256" s="2" t="s">
        <v>498</v>
      </c>
      <c r="E256" s="3">
        <v>48</v>
      </c>
      <c r="G256" s="3">
        <f t="shared" si="44"/>
        <v>4.8000000000000007</v>
      </c>
      <c r="H256" s="3">
        <f t="shared" si="45"/>
        <v>6.3359999999999994</v>
      </c>
      <c r="I256" s="3">
        <f t="shared" si="46"/>
        <v>59.135999999999996</v>
      </c>
    </row>
    <row r="257" spans="1:9" x14ac:dyDescent="0.2">
      <c r="A257" s="19" t="s">
        <v>501</v>
      </c>
      <c r="B257" s="2" t="s">
        <v>502</v>
      </c>
      <c r="D257" s="3">
        <f>4*275</f>
        <v>1100</v>
      </c>
      <c r="E257" s="14">
        <f>D257*0.75</f>
        <v>825</v>
      </c>
      <c r="G257" s="3">
        <f t="shared" si="44"/>
        <v>82.5</v>
      </c>
      <c r="H257" s="3">
        <f t="shared" ref="H257:H261" si="51">(E257+G257)*0.12</f>
        <v>108.89999999999999</v>
      </c>
      <c r="I257" s="3">
        <f t="shared" ref="I257:I261" si="52">E257+G257+H257</f>
        <v>1016.4</v>
      </c>
    </row>
    <row r="258" spans="1:9" x14ac:dyDescent="0.2">
      <c r="A258" s="19" t="s">
        <v>507</v>
      </c>
      <c r="B258" s="2" t="s">
        <v>509</v>
      </c>
      <c r="C258" s="2" t="s">
        <v>510</v>
      </c>
      <c r="E258" s="14">
        <f>4*125</f>
        <v>500</v>
      </c>
      <c r="G258" s="3">
        <f t="shared" si="44"/>
        <v>50</v>
      </c>
      <c r="H258" s="3">
        <f t="shared" si="51"/>
        <v>66</v>
      </c>
      <c r="I258" s="3">
        <f t="shared" si="52"/>
        <v>616</v>
      </c>
    </row>
    <row r="259" spans="1:9" x14ac:dyDescent="0.2">
      <c r="A259" s="19" t="s">
        <v>508</v>
      </c>
      <c r="B259" s="2" t="s">
        <v>499</v>
      </c>
      <c r="E259" s="14">
        <v>80</v>
      </c>
      <c r="G259" s="3">
        <f t="shared" si="44"/>
        <v>8</v>
      </c>
      <c r="H259" s="3">
        <f t="shared" ref="H259" si="53">(E259+G259)*0.12</f>
        <v>10.559999999999999</v>
      </c>
      <c r="I259" s="3">
        <f t="shared" ref="I259" si="54">E259+G259+H259</f>
        <v>98.56</v>
      </c>
    </row>
    <row r="260" spans="1:9" x14ac:dyDescent="0.2">
      <c r="A260" s="19" t="s">
        <v>503</v>
      </c>
      <c r="B260" s="2" t="s">
        <v>504</v>
      </c>
      <c r="E260" s="3">
        <v>75</v>
      </c>
      <c r="G260" s="3">
        <f t="shared" si="44"/>
        <v>7.5</v>
      </c>
      <c r="H260" s="3">
        <f t="shared" si="51"/>
        <v>9.9</v>
      </c>
      <c r="I260" s="3">
        <f t="shared" si="52"/>
        <v>92.4</v>
      </c>
    </row>
    <row r="261" spans="1:9" x14ac:dyDescent="0.2">
      <c r="A261" s="19" t="s">
        <v>506</v>
      </c>
      <c r="B261" s="2" t="s">
        <v>505</v>
      </c>
      <c r="E261" s="3">
        <v>35</v>
      </c>
      <c r="G261" s="3">
        <f t="shared" si="44"/>
        <v>3.5</v>
      </c>
      <c r="H261" s="3">
        <f t="shared" si="51"/>
        <v>4.62</v>
      </c>
      <c r="I261" s="3">
        <f t="shared" si="52"/>
        <v>43.12</v>
      </c>
    </row>
    <row r="262" spans="1:9" x14ac:dyDescent="0.2">
      <c r="A262" s="27" t="s">
        <v>500</v>
      </c>
      <c r="B262" s="20" t="s">
        <v>499</v>
      </c>
      <c r="C262" s="20"/>
      <c r="D262" s="7">
        <v>2400</v>
      </c>
      <c r="E262" s="7">
        <f>D262*0.75</f>
        <v>1800</v>
      </c>
      <c r="F262" s="7"/>
      <c r="G262" s="7">
        <f t="shared" si="44"/>
        <v>180</v>
      </c>
      <c r="H262" s="7">
        <f t="shared" si="45"/>
        <v>237.6</v>
      </c>
      <c r="I262" s="7">
        <f t="shared" si="46"/>
        <v>2217.6</v>
      </c>
    </row>
    <row r="263" spans="1:9" x14ac:dyDescent="0.2">
      <c r="A263" s="19" t="s">
        <v>167</v>
      </c>
      <c r="I263" s="8">
        <f>SUM(I233:I262)</f>
        <v>11155.760000000002</v>
      </c>
    </row>
    <row r="266" spans="1:9" x14ac:dyDescent="0.2">
      <c r="A266" s="28" t="s">
        <v>18</v>
      </c>
    </row>
    <row r="268" spans="1:9" x14ac:dyDescent="0.2">
      <c r="A268" s="19" t="s">
        <v>136</v>
      </c>
      <c r="B268" s="2" t="s">
        <v>135</v>
      </c>
      <c r="E268" s="3">
        <v>2855</v>
      </c>
      <c r="G268" s="3">
        <f t="shared" ref="G268:G285" si="55">E268*0.1</f>
        <v>285.5</v>
      </c>
      <c r="H268" s="3">
        <f t="shared" ref="H268:H285" si="56">(E268+G268)*0.12</f>
        <v>376.86</v>
      </c>
      <c r="I268" s="3">
        <f t="shared" ref="I268:I285" si="57">E268+G268+H268</f>
        <v>3517.36</v>
      </c>
    </row>
    <row r="269" spans="1:9" x14ac:dyDescent="0.2">
      <c r="A269" s="19" t="s">
        <v>684</v>
      </c>
      <c r="B269" s="2" t="s">
        <v>655</v>
      </c>
      <c r="E269" s="3">
        <v>35</v>
      </c>
      <c r="G269" s="3">
        <f t="shared" ref="G269" si="58">E269*0.1</f>
        <v>3.5</v>
      </c>
      <c r="H269" s="3">
        <f t="shared" ref="H269" si="59">(E269+G269)*0.12</f>
        <v>4.62</v>
      </c>
      <c r="I269" s="3">
        <f t="shared" ref="I269" si="60">E269+G269+H269</f>
        <v>43.12</v>
      </c>
    </row>
    <row r="270" spans="1:9" x14ac:dyDescent="0.2">
      <c r="A270" s="19" t="s">
        <v>294</v>
      </c>
      <c r="B270" s="2" t="s">
        <v>290</v>
      </c>
      <c r="C270" s="2" t="s">
        <v>293</v>
      </c>
    </row>
    <row r="271" spans="1:9" x14ac:dyDescent="0.2">
      <c r="A271" s="19" t="s">
        <v>131</v>
      </c>
      <c r="B271" s="2" t="s">
        <v>130</v>
      </c>
      <c r="E271" s="3">
        <v>550</v>
      </c>
      <c r="G271" s="3">
        <f t="shared" ref="G271:G272" si="61">E271*0.1</f>
        <v>55</v>
      </c>
      <c r="H271" s="3">
        <f t="shared" ref="H271:H272" si="62">(E271+G271)*0.12</f>
        <v>72.599999999999994</v>
      </c>
      <c r="I271" s="3">
        <f t="shared" ref="I271:I272" si="63">E271+G271+H271</f>
        <v>677.6</v>
      </c>
    </row>
    <row r="272" spans="1:9" x14ac:dyDescent="0.2">
      <c r="A272" s="19" t="s">
        <v>128</v>
      </c>
      <c r="B272" s="2" t="s">
        <v>133</v>
      </c>
      <c r="E272" s="3">
        <v>35</v>
      </c>
      <c r="G272" s="3">
        <f t="shared" si="61"/>
        <v>3.5</v>
      </c>
      <c r="H272" s="3">
        <f t="shared" si="62"/>
        <v>4.62</v>
      </c>
      <c r="I272" s="3">
        <f t="shared" si="63"/>
        <v>43.12</v>
      </c>
    </row>
    <row r="273" spans="1:9" x14ac:dyDescent="0.2">
      <c r="A273" s="19" t="s">
        <v>132</v>
      </c>
      <c r="B273" s="2" t="s">
        <v>130</v>
      </c>
    </row>
    <row r="274" spans="1:9" x14ac:dyDescent="0.2">
      <c r="A274" s="19" t="s">
        <v>370</v>
      </c>
      <c r="B274" s="2" t="s">
        <v>133</v>
      </c>
      <c r="C274" s="2" t="s">
        <v>369</v>
      </c>
      <c r="E274" s="3">
        <v>60</v>
      </c>
      <c r="G274" s="3">
        <f t="shared" si="55"/>
        <v>6</v>
      </c>
      <c r="H274" s="3">
        <f t="shared" si="56"/>
        <v>7.92</v>
      </c>
      <c r="I274" s="3">
        <f t="shared" si="57"/>
        <v>73.92</v>
      </c>
    </row>
    <row r="275" spans="1:9" x14ac:dyDescent="0.2">
      <c r="A275" s="19" t="s">
        <v>110</v>
      </c>
      <c r="B275" s="2" t="s">
        <v>133</v>
      </c>
      <c r="C275" s="2" t="s">
        <v>371</v>
      </c>
      <c r="E275" s="3">
        <v>10</v>
      </c>
      <c r="G275" s="3">
        <f t="shared" si="55"/>
        <v>1</v>
      </c>
      <c r="H275" s="3">
        <f t="shared" si="56"/>
        <v>1.3199999999999998</v>
      </c>
      <c r="I275" s="3">
        <f t="shared" si="57"/>
        <v>12.32</v>
      </c>
    </row>
    <row r="276" spans="1:9" x14ac:dyDescent="0.2">
      <c r="A276" s="19" t="s">
        <v>372</v>
      </c>
      <c r="G276" s="3">
        <f t="shared" si="55"/>
        <v>0</v>
      </c>
      <c r="H276" s="3">
        <f t="shared" si="56"/>
        <v>0</v>
      </c>
      <c r="I276" s="3">
        <f t="shared" si="57"/>
        <v>0</v>
      </c>
    </row>
    <row r="277" spans="1:9" x14ac:dyDescent="0.2">
      <c r="A277" s="19" t="s">
        <v>515</v>
      </c>
      <c r="B277" s="2" t="s">
        <v>133</v>
      </c>
      <c r="C277" s="2" t="s">
        <v>516</v>
      </c>
      <c r="E277" s="3">
        <v>64</v>
      </c>
      <c r="G277" s="3">
        <f t="shared" si="55"/>
        <v>6.4</v>
      </c>
      <c r="H277" s="3">
        <f t="shared" si="56"/>
        <v>8.4480000000000004</v>
      </c>
      <c r="I277" s="3">
        <f t="shared" si="57"/>
        <v>78.848000000000013</v>
      </c>
    </row>
    <row r="278" spans="1:9" x14ac:dyDescent="0.2">
      <c r="A278" s="19" t="s">
        <v>517</v>
      </c>
      <c r="B278" s="2" t="s">
        <v>133</v>
      </c>
      <c r="C278" s="2" t="s">
        <v>518</v>
      </c>
      <c r="E278" s="3">
        <v>90</v>
      </c>
      <c r="G278" s="3">
        <f t="shared" si="55"/>
        <v>9</v>
      </c>
      <c r="H278" s="3">
        <f t="shared" si="56"/>
        <v>11.879999999999999</v>
      </c>
      <c r="I278" s="3">
        <f t="shared" si="57"/>
        <v>110.88</v>
      </c>
    </row>
    <row r="279" spans="1:9" x14ac:dyDescent="0.2">
      <c r="A279" s="19" t="s">
        <v>129</v>
      </c>
      <c r="B279" s="2" t="s">
        <v>127</v>
      </c>
      <c r="C279" s="22" t="s">
        <v>528</v>
      </c>
      <c r="E279" s="3">
        <v>160</v>
      </c>
      <c r="G279" s="3">
        <f t="shared" si="55"/>
        <v>16</v>
      </c>
      <c r="H279" s="3">
        <f t="shared" si="56"/>
        <v>21.119999999999997</v>
      </c>
      <c r="I279" s="3">
        <f t="shared" si="57"/>
        <v>197.12</v>
      </c>
    </row>
    <row r="280" spans="1:9" x14ac:dyDescent="0.2">
      <c r="A280" s="19" t="s">
        <v>527</v>
      </c>
      <c r="B280" s="2" t="s">
        <v>127</v>
      </c>
      <c r="C280" s="2" t="s">
        <v>526</v>
      </c>
      <c r="E280" s="3">
        <v>65</v>
      </c>
      <c r="G280" s="3">
        <f t="shared" ref="G280" si="64">E280*0.1</f>
        <v>6.5</v>
      </c>
      <c r="H280" s="3">
        <f t="shared" ref="H280" si="65">(E280+G280)*0.12</f>
        <v>8.58</v>
      </c>
      <c r="I280" s="3">
        <f t="shared" ref="I280" si="66">E280+G280+H280</f>
        <v>80.08</v>
      </c>
    </row>
    <row r="281" spans="1:9" x14ac:dyDescent="0.2">
      <c r="A281" s="19" t="s">
        <v>111</v>
      </c>
      <c r="B281" s="2" t="s">
        <v>529</v>
      </c>
      <c r="E281" s="3">
        <v>40</v>
      </c>
      <c r="G281" s="3">
        <f t="shared" si="55"/>
        <v>4</v>
      </c>
      <c r="H281" s="3">
        <f t="shared" si="56"/>
        <v>5.2799999999999994</v>
      </c>
      <c r="I281" s="3">
        <f t="shared" si="57"/>
        <v>49.28</v>
      </c>
    </row>
    <row r="282" spans="1:9" x14ac:dyDescent="0.2">
      <c r="A282" s="19" t="s">
        <v>112</v>
      </c>
      <c r="B282" s="2" t="s">
        <v>842</v>
      </c>
      <c r="C282" s="21" t="s">
        <v>530</v>
      </c>
      <c r="E282" s="3">
        <v>30</v>
      </c>
      <c r="G282" s="3">
        <f t="shared" si="55"/>
        <v>3</v>
      </c>
      <c r="H282" s="3">
        <f t="shared" si="56"/>
        <v>3.96</v>
      </c>
      <c r="I282" s="3">
        <f t="shared" si="57"/>
        <v>36.96</v>
      </c>
    </row>
    <row r="283" spans="1:9" x14ac:dyDescent="0.2">
      <c r="A283" s="19" t="s">
        <v>113</v>
      </c>
      <c r="B283" s="2" t="s">
        <v>529</v>
      </c>
      <c r="C283" s="2" t="s">
        <v>531</v>
      </c>
      <c r="E283" s="3">
        <v>55</v>
      </c>
      <c r="G283" s="3">
        <f t="shared" si="55"/>
        <v>5.5</v>
      </c>
      <c r="H283" s="3">
        <f t="shared" si="56"/>
        <v>7.26</v>
      </c>
      <c r="I283" s="3">
        <f t="shared" si="57"/>
        <v>67.760000000000005</v>
      </c>
    </row>
    <row r="284" spans="1:9" x14ac:dyDescent="0.2">
      <c r="A284" s="19" t="s">
        <v>114</v>
      </c>
      <c r="B284" s="2" t="s">
        <v>138</v>
      </c>
      <c r="E284" s="3">
        <v>25</v>
      </c>
      <c r="G284" s="3">
        <f t="shared" si="55"/>
        <v>2.5</v>
      </c>
      <c r="H284" s="3">
        <f t="shared" si="56"/>
        <v>3.3</v>
      </c>
      <c r="I284" s="3">
        <f t="shared" si="57"/>
        <v>30.8</v>
      </c>
    </row>
    <row r="285" spans="1:9" x14ac:dyDescent="0.2">
      <c r="A285" s="27" t="s">
        <v>533</v>
      </c>
      <c r="B285" s="20" t="s">
        <v>532</v>
      </c>
      <c r="C285" s="20"/>
      <c r="D285" s="7"/>
      <c r="E285" s="7">
        <v>275</v>
      </c>
      <c r="F285" s="7"/>
      <c r="G285" s="7">
        <f t="shared" si="55"/>
        <v>27.5</v>
      </c>
      <c r="H285" s="7">
        <f t="shared" si="56"/>
        <v>36.299999999999997</v>
      </c>
      <c r="I285" s="7">
        <f t="shared" si="57"/>
        <v>338.8</v>
      </c>
    </row>
    <row r="286" spans="1:9" x14ac:dyDescent="0.2">
      <c r="A286" s="19" t="s">
        <v>167</v>
      </c>
      <c r="I286" s="8">
        <f>SUM(I268:I285)</f>
        <v>5357.9679999999998</v>
      </c>
    </row>
    <row r="289" spans="1:9" x14ac:dyDescent="0.2">
      <c r="A289" s="28" t="s">
        <v>134</v>
      </c>
    </row>
    <row r="291" spans="1:9" x14ac:dyDescent="0.2">
      <c r="A291" s="19" t="s">
        <v>118</v>
      </c>
      <c r="B291" s="2" t="s">
        <v>534</v>
      </c>
      <c r="E291" s="3">
        <v>400</v>
      </c>
      <c r="G291" s="3">
        <f t="shared" ref="G291:G301" si="67">E291*0.1</f>
        <v>40</v>
      </c>
      <c r="H291" s="3">
        <f t="shared" ref="H291:H301" si="68">(E291+G291)*0.12</f>
        <v>52.8</v>
      </c>
      <c r="I291" s="3">
        <f t="shared" ref="I291:I301" si="69">E291+G291+H291</f>
        <v>492.8</v>
      </c>
    </row>
    <row r="292" spans="1:9" x14ac:dyDescent="0.2">
      <c r="A292" s="19" t="s">
        <v>122</v>
      </c>
      <c r="B292" s="2" t="s">
        <v>138</v>
      </c>
      <c r="E292" s="3">
        <v>35</v>
      </c>
      <c r="G292" s="3">
        <f t="shared" si="67"/>
        <v>3.5</v>
      </c>
      <c r="H292" s="3">
        <f t="shared" si="68"/>
        <v>4.62</v>
      </c>
      <c r="I292" s="3">
        <f t="shared" si="69"/>
        <v>43.12</v>
      </c>
    </row>
    <row r="293" spans="1:9" x14ac:dyDescent="0.2">
      <c r="A293" s="19" t="s">
        <v>535</v>
      </c>
      <c r="B293" s="2" t="s">
        <v>123</v>
      </c>
      <c r="C293" s="2" t="s">
        <v>536</v>
      </c>
      <c r="E293" s="3">
        <f>25+29+39</f>
        <v>93</v>
      </c>
      <c r="G293" s="3">
        <f t="shared" si="67"/>
        <v>9.3000000000000007</v>
      </c>
      <c r="H293" s="3">
        <f t="shared" si="68"/>
        <v>12.276</v>
      </c>
      <c r="I293" s="3">
        <f t="shared" si="69"/>
        <v>114.57599999999999</v>
      </c>
    </row>
    <row r="294" spans="1:9" x14ac:dyDescent="0.2">
      <c r="A294" s="19" t="s">
        <v>115</v>
      </c>
      <c r="B294" s="2" t="s">
        <v>138</v>
      </c>
      <c r="E294" s="3">
        <v>200</v>
      </c>
      <c r="G294" s="3">
        <f t="shared" si="67"/>
        <v>20</v>
      </c>
      <c r="H294" s="3">
        <f t="shared" si="68"/>
        <v>26.4</v>
      </c>
      <c r="I294" s="3">
        <f t="shared" si="69"/>
        <v>246.4</v>
      </c>
    </row>
    <row r="295" spans="1:9" x14ac:dyDescent="0.2">
      <c r="A295" s="19" t="s">
        <v>116</v>
      </c>
      <c r="B295" s="2" t="s">
        <v>138</v>
      </c>
      <c r="E295" s="3">
        <v>300</v>
      </c>
      <c r="G295" s="3">
        <f t="shared" si="67"/>
        <v>30</v>
      </c>
      <c r="H295" s="3">
        <f t="shared" si="68"/>
        <v>39.6</v>
      </c>
      <c r="I295" s="3">
        <f t="shared" si="69"/>
        <v>369.6</v>
      </c>
    </row>
    <row r="296" spans="1:9" x14ac:dyDescent="0.2">
      <c r="A296" s="19" t="s">
        <v>117</v>
      </c>
      <c r="B296" s="2" t="s">
        <v>125</v>
      </c>
      <c r="E296" s="3">
        <f>449+175</f>
        <v>624</v>
      </c>
      <c r="G296" s="3">
        <f t="shared" si="67"/>
        <v>62.400000000000006</v>
      </c>
      <c r="H296" s="3">
        <f t="shared" si="68"/>
        <v>82.367999999999995</v>
      </c>
      <c r="I296" s="3">
        <f t="shared" si="69"/>
        <v>768.76800000000003</v>
      </c>
    </row>
    <row r="297" spans="1:9" x14ac:dyDescent="0.2">
      <c r="A297" s="19" t="s">
        <v>124</v>
      </c>
      <c r="B297" s="2" t="s">
        <v>123</v>
      </c>
      <c r="E297" s="3">
        <v>25</v>
      </c>
      <c r="G297" s="3">
        <f t="shared" si="67"/>
        <v>2.5</v>
      </c>
      <c r="H297" s="3">
        <f t="shared" si="68"/>
        <v>3.3</v>
      </c>
      <c r="I297" s="3">
        <f t="shared" si="69"/>
        <v>30.8</v>
      </c>
    </row>
    <row r="298" spans="1:9" x14ac:dyDescent="0.2">
      <c r="A298" s="19" t="s">
        <v>119</v>
      </c>
      <c r="B298" s="2" t="s">
        <v>537</v>
      </c>
      <c r="C298" s="2">
        <v>2070</v>
      </c>
      <c r="E298" s="3">
        <v>50</v>
      </c>
      <c r="G298" s="3">
        <f t="shared" si="67"/>
        <v>5</v>
      </c>
      <c r="H298" s="3">
        <f t="shared" si="68"/>
        <v>6.6</v>
      </c>
      <c r="I298" s="3">
        <f t="shared" si="69"/>
        <v>61.6</v>
      </c>
    </row>
    <row r="299" spans="1:9" x14ac:dyDescent="0.2">
      <c r="A299" s="19" t="s">
        <v>120</v>
      </c>
      <c r="B299" s="2" t="s">
        <v>537</v>
      </c>
      <c r="C299" s="2">
        <v>2079</v>
      </c>
      <c r="E299" s="3">
        <v>10</v>
      </c>
      <c r="G299" s="3">
        <f t="shared" si="67"/>
        <v>1</v>
      </c>
      <c r="H299" s="3">
        <f t="shared" si="68"/>
        <v>1.3199999999999998</v>
      </c>
      <c r="I299" s="3">
        <f t="shared" si="69"/>
        <v>12.32</v>
      </c>
    </row>
    <row r="300" spans="1:9" x14ac:dyDescent="0.2">
      <c r="A300" s="19" t="s">
        <v>540</v>
      </c>
      <c r="B300" s="2" t="s">
        <v>539</v>
      </c>
      <c r="C300" s="2" t="s">
        <v>538</v>
      </c>
      <c r="E300" s="3">
        <v>60</v>
      </c>
      <c r="G300" s="3">
        <f t="shared" si="67"/>
        <v>6</v>
      </c>
      <c r="H300" s="3">
        <f t="shared" si="68"/>
        <v>7.92</v>
      </c>
      <c r="I300" s="3">
        <f t="shared" si="69"/>
        <v>73.92</v>
      </c>
    </row>
    <row r="301" spans="1:9" x14ac:dyDescent="0.2">
      <c r="A301" s="27" t="s">
        <v>121</v>
      </c>
      <c r="B301" s="20" t="s">
        <v>126</v>
      </c>
      <c r="C301" s="20"/>
      <c r="D301" s="7"/>
      <c r="E301" s="7">
        <v>65</v>
      </c>
      <c r="F301" s="7"/>
      <c r="G301" s="7">
        <f t="shared" si="67"/>
        <v>6.5</v>
      </c>
      <c r="H301" s="7">
        <f t="shared" si="68"/>
        <v>8.58</v>
      </c>
      <c r="I301" s="7">
        <f t="shared" si="69"/>
        <v>80.08</v>
      </c>
    </row>
    <row r="302" spans="1:9" x14ac:dyDescent="0.2">
      <c r="A302" s="19" t="s">
        <v>167</v>
      </c>
      <c r="I302" s="8">
        <f>SUM(I291:I301)</f>
        <v>2293.9840000000004</v>
      </c>
    </row>
    <row r="305" spans="1:9" x14ac:dyDescent="0.2">
      <c r="A305" s="28" t="s">
        <v>3</v>
      </c>
    </row>
    <row r="307" spans="1:9" x14ac:dyDescent="0.2">
      <c r="A307" s="19" t="s">
        <v>166</v>
      </c>
      <c r="B307" s="2" t="s">
        <v>123</v>
      </c>
      <c r="C307" s="2" t="s">
        <v>541</v>
      </c>
      <c r="E307" s="3">
        <v>700</v>
      </c>
      <c r="G307" s="3">
        <f t="shared" ref="G307:G326" si="70">E307*0.1</f>
        <v>70</v>
      </c>
      <c r="H307" s="3">
        <f t="shared" ref="H307:H326" si="71">(E307+G307)*0.12</f>
        <v>92.399999999999991</v>
      </c>
      <c r="I307" s="3">
        <f t="shared" ref="I307:I326" si="72">E307+G307+H307</f>
        <v>862.4</v>
      </c>
    </row>
    <row r="308" spans="1:9" x14ac:dyDescent="0.2">
      <c r="A308" s="19" t="s">
        <v>262</v>
      </c>
      <c r="B308" s="2" t="s">
        <v>542</v>
      </c>
      <c r="C308" s="2" t="s">
        <v>543</v>
      </c>
      <c r="E308" s="3">
        <v>125</v>
      </c>
      <c r="G308" s="3">
        <f t="shared" si="70"/>
        <v>12.5</v>
      </c>
      <c r="H308" s="3">
        <f t="shared" si="71"/>
        <v>16.5</v>
      </c>
      <c r="I308" s="3">
        <f t="shared" si="72"/>
        <v>154</v>
      </c>
    </row>
    <row r="309" spans="1:9" x14ac:dyDescent="0.2">
      <c r="A309" s="19" t="s">
        <v>165</v>
      </c>
      <c r="B309" s="2" t="s">
        <v>545</v>
      </c>
      <c r="C309" s="2" t="s">
        <v>544</v>
      </c>
      <c r="E309" s="3">
        <v>200</v>
      </c>
      <c r="G309" s="3">
        <f t="shared" si="70"/>
        <v>20</v>
      </c>
      <c r="H309" s="3">
        <f t="shared" si="71"/>
        <v>26.4</v>
      </c>
      <c r="I309" s="3">
        <f t="shared" si="72"/>
        <v>246.4</v>
      </c>
    </row>
    <row r="310" spans="1:9" x14ac:dyDescent="0.2">
      <c r="A310" s="19" t="s">
        <v>547</v>
      </c>
      <c r="B310" s="2" t="s">
        <v>546</v>
      </c>
      <c r="G310" s="3">
        <f t="shared" si="70"/>
        <v>0</v>
      </c>
      <c r="H310" s="3">
        <f t="shared" si="71"/>
        <v>0</v>
      </c>
      <c r="I310" s="3">
        <f t="shared" si="72"/>
        <v>0</v>
      </c>
    </row>
    <row r="311" spans="1:9" x14ac:dyDescent="0.2">
      <c r="A311" s="19" t="s">
        <v>549</v>
      </c>
      <c r="B311" s="2" t="s">
        <v>494</v>
      </c>
      <c r="C311" s="2" t="s">
        <v>548</v>
      </c>
      <c r="E311" s="3">
        <v>210</v>
      </c>
      <c r="G311" s="3">
        <f t="shared" si="70"/>
        <v>21</v>
      </c>
      <c r="H311" s="3">
        <f t="shared" si="71"/>
        <v>27.72</v>
      </c>
      <c r="I311" s="3">
        <f t="shared" si="72"/>
        <v>258.72000000000003</v>
      </c>
    </row>
    <row r="312" spans="1:9" x14ac:dyDescent="0.2">
      <c r="A312" s="19" t="s">
        <v>551</v>
      </c>
      <c r="B312" s="2" t="s">
        <v>494</v>
      </c>
      <c r="C312" s="2" t="s">
        <v>550</v>
      </c>
      <c r="E312" s="3">
        <v>110</v>
      </c>
      <c r="G312" s="3">
        <f t="shared" si="70"/>
        <v>11</v>
      </c>
      <c r="H312" s="3">
        <f t="shared" si="71"/>
        <v>14.52</v>
      </c>
      <c r="I312" s="3">
        <f t="shared" si="72"/>
        <v>135.52000000000001</v>
      </c>
    </row>
    <row r="313" spans="1:9" x14ac:dyDescent="0.2">
      <c r="A313" s="19" t="s">
        <v>556</v>
      </c>
      <c r="B313" s="2" t="s">
        <v>555</v>
      </c>
      <c r="C313" s="22" t="s">
        <v>560</v>
      </c>
      <c r="E313" s="3">
        <v>100</v>
      </c>
      <c r="G313" s="3">
        <f t="shared" si="70"/>
        <v>10</v>
      </c>
      <c r="H313" s="3">
        <f t="shared" si="71"/>
        <v>13.2</v>
      </c>
      <c r="I313" s="3">
        <f t="shared" si="72"/>
        <v>123.2</v>
      </c>
    </row>
    <row r="314" spans="1:9" x14ac:dyDescent="0.2">
      <c r="A314" s="19" t="s">
        <v>554</v>
      </c>
      <c r="B314" s="2" t="s">
        <v>553</v>
      </c>
      <c r="C314" s="2">
        <v>91031357</v>
      </c>
      <c r="E314" s="3">
        <v>35</v>
      </c>
      <c r="G314" s="3">
        <f t="shared" si="70"/>
        <v>3.5</v>
      </c>
      <c r="H314" s="3">
        <f t="shared" si="71"/>
        <v>4.62</v>
      </c>
      <c r="I314" s="3">
        <f t="shared" si="72"/>
        <v>43.12</v>
      </c>
    </row>
    <row r="315" spans="1:9" x14ac:dyDescent="0.2">
      <c r="A315" s="19" t="s">
        <v>561</v>
      </c>
      <c r="B315" s="2" t="s">
        <v>563</v>
      </c>
      <c r="C315" s="2" t="s">
        <v>562</v>
      </c>
      <c r="E315" s="3">
        <v>285</v>
      </c>
      <c r="G315" s="3">
        <f t="shared" si="70"/>
        <v>28.5</v>
      </c>
      <c r="H315" s="3">
        <f t="shared" si="71"/>
        <v>37.619999999999997</v>
      </c>
      <c r="I315" s="3">
        <f t="shared" si="72"/>
        <v>351.12</v>
      </c>
    </row>
    <row r="316" spans="1:9" x14ac:dyDescent="0.2">
      <c r="A316" s="19" t="s">
        <v>573</v>
      </c>
      <c r="B316" s="2" t="s">
        <v>565</v>
      </c>
      <c r="C316" s="2" t="s">
        <v>566</v>
      </c>
      <c r="E316" s="3">
        <v>190</v>
      </c>
      <c r="G316" s="3">
        <f t="shared" si="70"/>
        <v>19</v>
      </c>
      <c r="H316" s="3">
        <f t="shared" si="71"/>
        <v>25.08</v>
      </c>
      <c r="I316" s="3">
        <f t="shared" si="72"/>
        <v>234.07999999999998</v>
      </c>
    </row>
    <row r="317" spans="1:9" x14ac:dyDescent="0.2">
      <c r="A317" s="19" t="s">
        <v>1</v>
      </c>
      <c r="B317" s="2" t="s">
        <v>138</v>
      </c>
      <c r="E317" s="3">
        <v>75</v>
      </c>
      <c r="G317" s="3">
        <f t="shared" si="70"/>
        <v>7.5</v>
      </c>
      <c r="H317" s="3">
        <f t="shared" si="71"/>
        <v>9.9</v>
      </c>
      <c r="I317" s="3">
        <f t="shared" si="72"/>
        <v>92.4</v>
      </c>
    </row>
    <row r="318" spans="1:9" x14ac:dyDescent="0.2">
      <c r="A318" s="19" t="s">
        <v>552</v>
      </c>
      <c r="B318" s="2" t="s">
        <v>557</v>
      </c>
      <c r="E318" s="3">
        <v>150</v>
      </c>
      <c r="G318" s="3">
        <f t="shared" si="70"/>
        <v>15</v>
      </c>
      <c r="H318" s="3">
        <f t="shared" si="71"/>
        <v>19.8</v>
      </c>
      <c r="I318" s="3">
        <f t="shared" si="72"/>
        <v>184.8</v>
      </c>
    </row>
    <row r="319" spans="1:9" x14ac:dyDescent="0.2">
      <c r="A319" s="19" t="s">
        <v>2</v>
      </c>
      <c r="B319" s="2" t="s">
        <v>557</v>
      </c>
      <c r="E319" s="3">
        <v>75</v>
      </c>
      <c r="G319" s="3">
        <f t="shared" si="70"/>
        <v>7.5</v>
      </c>
      <c r="H319" s="3">
        <f t="shared" si="71"/>
        <v>9.9</v>
      </c>
      <c r="I319" s="3">
        <f t="shared" si="72"/>
        <v>92.4</v>
      </c>
    </row>
    <row r="320" spans="1:9" x14ac:dyDescent="0.2">
      <c r="A320" s="19" t="s">
        <v>23</v>
      </c>
      <c r="B320" s="2" t="s">
        <v>557</v>
      </c>
      <c r="E320" s="3">
        <v>25</v>
      </c>
      <c r="G320" s="3">
        <f t="shared" si="70"/>
        <v>2.5</v>
      </c>
      <c r="H320" s="3">
        <f t="shared" si="71"/>
        <v>3.3</v>
      </c>
      <c r="I320" s="3">
        <f t="shared" si="72"/>
        <v>30.8</v>
      </c>
    </row>
    <row r="321" spans="1:11" x14ac:dyDescent="0.2">
      <c r="A321" s="19" t="s">
        <v>24</v>
      </c>
      <c r="B321" s="2" t="s">
        <v>564</v>
      </c>
      <c r="E321" s="3">
        <v>20</v>
      </c>
      <c r="G321" s="3">
        <f t="shared" si="70"/>
        <v>2</v>
      </c>
      <c r="H321" s="3">
        <f t="shared" si="71"/>
        <v>2.6399999999999997</v>
      </c>
      <c r="I321" s="3">
        <f t="shared" si="72"/>
        <v>24.64</v>
      </c>
    </row>
    <row r="322" spans="1:11" x14ac:dyDescent="0.2">
      <c r="A322" s="19" t="s">
        <v>567</v>
      </c>
      <c r="B322" s="2" t="s">
        <v>569</v>
      </c>
      <c r="C322" s="2">
        <v>20939309</v>
      </c>
      <c r="E322" s="3">
        <v>120</v>
      </c>
      <c r="G322" s="3">
        <f t="shared" si="70"/>
        <v>12</v>
      </c>
      <c r="H322" s="3">
        <f t="shared" si="71"/>
        <v>15.84</v>
      </c>
      <c r="I322" s="3">
        <f t="shared" si="72"/>
        <v>147.84</v>
      </c>
    </row>
    <row r="323" spans="1:11" x14ac:dyDescent="0.2">
      <c r="A323" s="19" t="s">
        <v>568</v>
      </c>
      <c r="B323" s="2" t="s">
        <v>180</v>
      </c>
      <c r="E323" s="3">
        <v>250</v>
      </c>
      <c r="G323" s="3">
        <f t="shared" si="70"/>
        <v>25</v>
      </c>
      <c r="H323" s="3">
        <f t="shared" si="71"/>
        <v>33</v>
      </c>
      <c r="I323" s="3">
        <f t="shared" si="72"/>
        <v>308</v>
      </c>
    </row>
    <row r="324" spans="1:11" x14ac:dyDescent="0.2">
      <c r="A324" s="19" t="s">
        <v>571</v>
      </c>
      <c r="B324" s="2" t="s">
        <v>133</v>
      </c>
      <c r="C324" s="2" t="s">
        <v>570</v>
      </c>
      <c r="E324" s="3">
        <v>60</v>
      </c>
      <c r="G324" s="3">
        <f t="shared" si="70"/>
        <v>6</v>
      </c>
      <c r="H324" s="3">
        <f t="shared" si="71"/>
        <v>7.92</v>
      </c>
      <c r="I324" s="3">
        <f t="shared" si="72"/>
        <v>73.92</v>
      </c>
    </row>
    <row r="325" spans="1:11" x14ac:dyDescent="0.2">
      <c r="A325" s="19" t="s">
        <v>26</v>
      </c>
      <c r="B325" s="2" t="s">
        <v>557</v>
      </c>
      <c r="E325" s="3">
        <v>20</v>
      </c>
      <c r="G325" s="3">
        <f t="shared" si="70"/>
        <v>2</v>
      </c>
      <c r="H325" s="3">
        <f t="shared" si="71"/>
        <v>2.6399999999999997</v>
      </c>
      <c r="I325" s="3">
        <f t="shared" si="72"/>
        <v>24.64</v>
      </c>
    </row>
    <row r="326" spans="1:11" x14ac:dyDescent="0.2">
      <c r="A326" s="27" t="s">
        <v>572</v>
      </c>
      <c r="B326" s="20" t="s">
        <v>559</v>
      </c>
      <c r="C326" s="20"/>
      <c r="D326" s="7"/>
      <c r="E326" s="7">
        <v>80</v>
      </c>
      <c r="F326" s="7"/>
      <c r="G326" s="7">
        <f t="shared" si="70"/>
        <v>8</v>
      </c>
      <c r="H326" s="7">
        <f t="shared" si="71"/>
        <v>10.559999999999999</v>
      </c>
      <c r="I326" s="7">
        <f t="shared" si="72"/>
        <v>98.56</v>
      </c>
    </row>
    <row r="327" spans="1:11" x14ac:dyDescent="0.2">
      <c r="A327" s="19" t="s">
        <v>167</v>
      </c>
      <c r="I327" s="8">
        <f>SUM(I307:I326)</f>
        <v>3486.5600000000004</v>
      </c>
      <c r="J327" s="4"/>
      <c r="K327" s="4"/>
    </row>
    <row r="330" spans="1:11" x14ac:dyDescent="0.2">
      <c r="A330" s="28" t="s">
        <v>435</v>
      </c>
    </row>
    <row r="332" spans="1:11" x14ac:dyDescent="0.2">
      <c r="A332" s="19" t="s">
        <v>436</v>
      </c>
      <c r="B332" s="2" t="s">
        <v>240</v>
      </c>
      <c r="C332" s="2" t="s">
        <v>241</v>
      </c>
      <c r="E332" s="3">
        <v>570</v>
      </c>
      <c r="G332" s="3">
        <f t="shared" ref="G332:G349" si="73">E332*0.1</f>
        <v>57</v>
      </c>
      <c r="H332" s="3">
        <f t="shared" ref="H332:H349" si="74">(E332+G332)*0.12</f>
        <v>75.239999999999995</v>
      </c>
      <c r="I332" s="3">
        <f t="shared" ref="I332:I349" si="75">E332+G332+H332</f>
        <v>702.24</v>
      </c>
    </row>
    <row r="333" spans="1:11" x14ac:dyDescent="0.2">
      <c r="A333" s="19" t="s">
        <v>437</v>
      </c>
      <c r="B333" s="2" t="s">
        <v>138</v>
      </c>
      <c r="E333" s="3">
        <v>50</v>
      </c>
      <c r="G333" s="3">
        <f t="shared" si="73"/>
        <v>5</v>
      </c>
      <c r="H333" s="3">
        <f t="shared" si="74"/>
        <v>6.6</v>
      </c>
      <c r="I333" s="3">
        <f t="shared" si="75"/>
        <v>61.6</v>
      </c>
    </row>
    <row r="334" spans="1:11" x14ac:dyDescent="0.2">
      <c r="A334" s="19" t="s">
        <v>438</v>
      </c>
      <c r="B334" s="2" t="s">
        <v>138</v>
      </c>
      <c r="E334" s="3">
        <v>125</v>
      </c>
      <c r="G334" s="3">
        <f t="shared" si="73"/>
        <v>12.5</v>
      </c>
      <c r="H334" s="3">
        <f t="shared" si="74"/>
        <v>16.5</v>
      </c>
      <c r="I334" s="3">
        <f t="shared" si="75"/>
        <v>154</v>
      </c>
    </row>
    <row r="335" spans="1:11" x14ac:dyDescent="0.2">
      <c r="A335" s="19" t="s">
        <v>574</v>
      </c>
      <c r="B335" s="2" t="s">
        <v>240</v>
      </c>
      <c r="E335" s="17" t="s">
        <v>575</v>
      </c>
    </row>
    <row r="336" spans="1:11" x14ac:dyDescent="0.2">
      <c r="A336" s="19" t="s">
        <v>151</v>
      </c>
      <c r="B336" s="2" t="s">
        <v>138</v>
      </c>
      <c r="E336" s="3">
        <v>75</v>
      </c>
      <c r="G336" s="3">
        <f t="shared" si="73"/>
        <v>7.5</v>
      </c>
      <c r="H336" s="3">
        <f t="shared" si="74"/>
        <v>9.9</v>
      </c>
      <c r="I336" s="3">
        <f t="shared" si="75"/>
        <v>92.4</v>
      </c>
    </row>
    <row r="337" spans="1:11" x14ac:dyDescent="0.2">
      <c r="A337" s="19" t="s">
        <v>584</v>
      </c>
      <c r="B337" s="2" t="s">
        <v>138</v>
      </c>
      <c r="E337" s="3">
        <v>225</v>
      </c>
      <c r="G337" s="3">
        <f t="shared" si="73"/>
        <v>22.5</v>
      </c>
      <c r="H337" s="3">
        <f t="shared" si="74"/>
        <v>29.7</v>
      </c>
      <c r="I337" s="3">
        <f t="shared" si="75"/>
        <v>277.2</v>
      </c>
    </row>
    <row r="338" spans="1:11" x14ac:dyDescent="0.2">
      <c r="A338" s="19" t="s">
        <v>585</v>
      </c>
      <c r="B338" s="2" t="s">
        <v>138</v>
      </c>
      <c r="E338" s="3">
        <f>6*75</f>
        <v>450</v>
      </c>
      <c r="G338" s="3">
        <f t="shared" si="73"/>
        <v>45</v>
      </c>
      <c r="H338" s="3">
        <f t="shared" si="74"/>
        <v>59.4</v>
      </c>
      <c r="I338" s="3">
        <f t="shared" si="75"/>
        <v>554.4</v>
      </c>
    </row>
    <row r="339" spans="1:11" x14ac:dyDescent="0.2">
      <c r="A339" s="19" t="s">
        <v>586</v>
      </c>
      <c r="B339" s="2" t="s">
        <v>138</v>
      </c>
      <c r="E339" s="3">
        <v>225</v>
      </c>
      <c r="G339" s="3">
        <f t="shared" si="73"/>
        <v>22.5</v>
      </c>
      <c r="H339" s="3">
        <f t="shared" si="74"/>
        <v>29.7</v>
      </c>
      <c r="I339" s="3">
        <f t="shared" si="75"/>
        <v>277.2</v>
      </c>
    </row>
    <row r="340" spans="1:11" x14ac:dyDescent="0.2">
      <c r="A340" s="19" t="s">
        <v>588</v>
      </c>
      <c r="B340" s="2" t="s">
        <v>576</v>
      </c>
      <c r="C340" s="2">
        <v>54277</v>
      </c>
      <c r="E340" s="3">
        <v>75</v>
      </c>
      <c r="G340" s="3">
        <f t="shared" si="73"/>
        <v>7.5</v>
      </c>
      <c r="H340" s="3">
        <f t="shared" si="74"/>
        <v>9.9</v>
      </c>
      <c r="I340" s="3">
        <f t="shared" si="75"/>
        <v>92.4</v>
      </c>
    </row>
    <row r="341" spans="1:11" x14ac:dyDescent="0.2">
      <c r="A341" s="19" t="s">
        <v>577</v>
      </c>
      <c r="B341" s="2" t="s">
        <v>578</v>
      </c>
      <c r="E341" s="3">
        <v>750</v>
      </c>
      <c r="G341" s="3">
        <f t="shared" si="73"/>
        <v>75</v>
      </c>
      <c r="H341" s="3">
        <f t="shared" si="74"/>
        <v>99</v>
      </c>
      <c r="I341" s="3">
        <f t="shared" si="75"/>
        <v>924</v>
      </c>
    </row>
    <row r="342" spans="1:11" x14ac:dyDescent="0.2">
      <c r="A342" s="19" t="s">
        <v>589</v>
      </c>
      <c r="B342" s="2" t="s">
        <v>592</v>
      </c>
      <c r="C342" s="22" t="s">
        <v>590</v>
      </c>
      <c r="E342" s="3">
        <v>40</v>
      </c>
      <c r="G342" s="3">
        <f t="shared" si="73"/>
        <v>4</v>
      </c>
      <c r="H342" s="3">
        <f t="shared" si="74"/>
        <v>5.2799999999999994</v>
      </c>
      <c r="I342" s="3">
        <f t="shared" si="75"/>
        <v>49.28</v>
      </c>
    </row>
    <row r="343" spans="1:11" x14ac:dyDescent="0.2">
      <c r="A343" s="19" t="s">
        <v>587</v>
      </c>
      <c r="B343" s="2" t="s">
        <v>138</v>
      </c>
      <c r="E343" s="3">
        <v>75</v>
      </c>
      <c r="G343" s="3">
        <f t="shared" si="73"/>
        <v>7.5</v>
      </c>
      <c r="H343" s="3">
        <f t="shared" si="74"/>
        <v>9.9</v>
      </c>
      <c r="I343" s="3">
        <f t="shared" si="75"/>
        <v>92.4</v>
      </c>
    </row>
    <row r="344" spans="1:11" x14ac:dyDescent="0.2">
      <c r="A344" s="19" t="s">
        <v>579</v>
      </c>
      <c r="E344" s="3">
        <v>20</v>
      </c>
      <c r="G344" s="3">
        <f t="shared" si="73"/>
        <v>2</v>
      </c>
      <c r="H344" s="3">
        <f t="shared" si="74"/>
        <v>2.6399999999999997</v>
      </c>
      <c r="I344" s="3">
        <f t="shared" si="75"/>
        <v>24.64</v>
      </c>
    </row>
    <row r="345" spans="1:11" x14ac:dyDescent="0.2">
      <c r="A345" s="19" t="s">
        <v>591</v>
      </c>
      <c r="E345" s="3">
        <v>50</v>
      </c>
      <c r="G345" s="3">
        <f t="shared" si="73"/>
        <v>5</v>
      </c>
      <c r="H345" s="3">
        <f t="shared" si="74"/>
        <v>6.6</v>
      </c>
      <c r="I345" s="3">
        <f t="shared" si="75"/>
        <v>61.6</v>
      </c>
    </row>
    <row r="346" spans="1:11" x14ac:dyDescent="0.2">
      <c r="A346" s="19" t="s">
        <v>583</v>
      </c>
      <c r="B346" s="2" t="s">
        <v>138</v>
      </c>
      <c r="E346" s="3">
        <v>150</v>
      </c>
      <c r="G346" s="3">
        <f t="shared" si="73"/>
        <v>15</v>
      </c>
      <c r="H346" s="3">
        <f t="shared" si="74"/>
        <v>19.8</v>
      </c>
      <c r="I346" s="3">
        <f t="shared" si="75"/>
        <v>184.8</v>
      </c>
    </row>
    <row r="347" spans="1:11" x14ac:dyDescent="0.2">
      <c r="A347" s="19" t="s">
        <v>582</v>
      </c>
      <c r="B347" s="2" t="s">
        <v>138</v>
      </c>
      <c r="E347" s="3">
        <v>210</v>
      </c>
      <c r="G347" s="3">
        <f t="shared" si="73"/>
        <v>21</v>
      </c>
      <c r="H347" s="3">
        <f t="shared" si="74"/>
        <v>27.72</v>
      </c>
      <c r="I347" s="3">
        <f t="shared" si="75"/>
        <v>258.72000000000003</v>
      </c>
    </row>
    <row r="348" spans="1:11" x14ac:dyDescent="0.2">
      <c r="A348" s="19" t="s">
        <v>581</v>
      </c>
      <c r="B348" s="2" t="s">
        <v>138</v>
      </c>
      <c r="E348" s="3">
        <v>75</v>
      </c>
      <c r="G348" s="3">
        <f t="shared" si="73"/>
        <v>7.5</v>
      </c>
      <c r="H348" s="3">
        <f t="shared" si="74"/>
        <v>9.9</v>
      </c>
      <c r="I348" s="3">
        <f t="shared" si="75"/>
        <v>92.4</v>
      </c>
    </row>
    <row r="349" spans="1:11" x14ac:dyDescent="0.2">
      <c r="A349" s="27" t="s">
        <v>580</v>
      </c>
      <c r="B349" s="20" t="s">
        <v>138</v>
      </c>
      <c r="C349" s="20"/>
      <c r="D349" s="7"/>
      <c r="E349" s="7">
        <v>200</v>
      </c>
      <c r="F349" s="7"/>
      <c r="G349" s="7">
        <f t="shared" si="73"/>
        <v>20</v>
      </c>
      <c r="H349" s="7">
        <f t="shared" si="74"/>
        <v>26.4</v>
      </c>
      <c r="I349" s="7">
        <f t="shared" si="75"/>
        <v>246.4</v>
      </c>
    </row>
    <row r="350" spans="1:11" x14ac:dyDescent="0.2">
      <c r="A350" s="19" t="s">
        <v>167</v>
      </c>
      <c r="I350" s="8">
        <f>SUM(I332:I349)</f>
        <v>4145.68</v>
      </c>
      <c r="J350" s="4"/>
      <c r="K350" s="4"/>
    </row>
    <row r="354" spans="1:9" x14ac:dyDescent="0.2">
      <c r="A354" s="28" t="s">
        <v>7</v>
      </c>
    </row>
    <row r="356" spans="1:9" x14ac:dyDescent="0.2">
      <c r="A356" s="19" t="s">
        <v>284</v>
      </c>
      <c r="B356" s="2" t="s">
        <v>283</v>
      </c>
      <c r="C356" s="2" t="s">
        <v>614</v>
      </c>
      <c r="E356" s="2">
        <v>225</v>
      </c>
      <c r="G356" s="3">
        <f t="shared" ref="G356:G386" si="76">E356*0.1</f>
        <v>22.5</v>
      </c>
      <c r="H356" s="3">
        <f t="shared" ref="H356:H386" si="77">(E356+G356)*0.12</f>
        <v>29.7</v>
      </c>
      <c r="I356" s="3">
        <f t="shared" ref="I356:I386" si="78">E356+G356+H356</f>
        <v>277.2</v>
      </c>
    </row>
    <row r="357" spans="1:9" x14ac:dyDescent="0.2">
      <c r="A357" s="19" t="s">
        <v>285</v>
      </c>
      <c r="B357" s="2" t="s">
        <v>283</v>
      </c>
      <c r="C357" s="2" t="s">
        <v>614</v>
      </c>
      <c r="E357" s="2">
        <v>125</v>
      </c>
      <c r="G357" s="3">
        <f t="shared" si="76"/>
        <v>12.5</v>
      </c>
      <c r="H357" s="3">
        <f t="shared" si="77"/>
        <v>16.5</v>
      </c>
      <c r="I357" s="3">
        <f t="shared" si="78"/>
        <v>154</v>
      </c>
    </row>
    <row r="358" spans="1:9" x14ac:dyDescent="0.2">
      <c r="A358" s="19" t="s">
        <v>286</v>
      </c>
      <c r="B358" s="2" t="s">
        <v>283</v>
      </c>
      <c r="C358" s="2" t="s">
        <v>614</v>
      </c>
      <c r="E358" s="2">
        <v>150</v>
      </c>
      <c r="G358" s="3">
        <f t="shared" si="76"/>
        <v>15</v>
      </c>
      <c r="H358" s="3">
        <f t="shared" si="77"/>
        <v>19.8</v>
      </c>
      <c r="I358" s="3">
        <f t="shared" si="78"/>
        <v>184.8</v>
      </c>
    </row>
    <row r="359" spans="1:9" x14ac:dyDescent="0.2">
      <c r="A359" s="19" t="s">
        <v>597</v>
      </c>
      <c r="B359" s="2" t="s">
        <v>138</v>
      </c>
      <c r="E359" s="2">
        <v>250</v>
      </c>
      <c r="G359" s="3">
        <f t="shared" ref="G359" si="79">E359*0.1</f>
        <v>25</v>
      </c>
      <c r="H359" s="3">
        <f t="shared" ref="H359" si="80">(E359+G359)*0.12</f>
        <v>33</v>
      </c>
      <c r="I359" s="3">
        <f t="shared" ref="I359" si="81">E359+G359+H359</f>
        <v>308</v>
      </c>
    </row>
    <row r="360" spans="1:9" x14ac:dyDescent="0.2">
      <c r="A360" s="19" t="s">
        <v>287</v>
      </c>
      <c r="B360" s="2" t="s">
        <v>283</v>
      </c>
      <c r="E360" s="2">
        <v>140</v>
      </c>
      <c r="G360" s="3">
        <f t="shared" si="76"/>
        <v>14</v>
      </c>
      <c r="H360" s="3">
        <f t="shared" si="77"/>
        <v>18.48</v>
      </c>
      <c r="I360" s="3">
        <f t="shared" si="78"/>
        <v>172.48</v>
      </c>
    </row>
    <row r="361" spans="1:9" x14ac:dyDescent="0.2">
      <c r="A361" s="19" t="s">
        <v>608</v>
      </c>
      <c r="B361" s="2" t="s">
        <v>138</v>
      </c>
      <c r="E361" s="2">
        <v>250</v>
      </c>
      <c r="G361" s="3">
        <f t="shared" si="76"/>
        <v>25</v>
      </c>
      <c r="H361" s="3">
        <f t="shared" si="77"/>
        <v>33</v>
      </c>
      <c r="I361" s="3">
        <f t="shared" si="78"/>
        <v>308</v>
      </c>
    </row>
    <row r="362" spans="1:9" x14ac:dyDescent="0.2">
      <c r="A362" s="19" t="s">
        <v>8</v>
      </c>
      <c r="B362" s="2" t="s">
        <v>615</v>
      </c>
      <c r="E362" s="2">
        <v>800</v>
      </c>
      <c r="G362" s="3">
        <f t="shared" si="76"/>
        <v>80</v>
      </c>
      <c r="H362" s="3">
        <f t="shared" si="77"/>
        <v>105.6</v>
      </c>
      <c r="I362" s="3">
        <f t="shared" si="78"/>
        <v>985.6</v>
      </c>
    </row>
    <row r="363" spans="1:9" x14ac:dyDescent="0.2">
      <c r="A363" s="19" t="s">
        <v>9</v>
      </c>
      <c r="B363" s="2" t="s">
        <v>613</v>
      </c>
      <c r="E363" s="2">
        <v>250</v>
      </c>
      <c r="G363" s="3">
        <f t="shared" si="76"/>
        <v>25</v>
      </c>
      <c r="H363" s="3">
        <f t="shared" si="77"/>
        <v>33</v>
      </c>
      <c r="I363" s="3">
        <f t="shared" si="78"/>
        <v>308</v>
      </c>
    </row>
    <row r="364" spans="1:9" x14ac:dyDescent="0.2">
      <c r="A364" s="19" t="s">
        <v>594</v>
      </c>
      <c r="B364" s="2" t="s">
        <v>593</v>
      </c>
      <c r="E364" s="3">
        <v>1000</v>
      </c>
      <c r="G364" s="3">
        <f t="shared" si="76"/>
        <v>100</v>
      </c>
      <c r="H364" s="3">
        <f t="shared" si="77"/>
        <v>132</v>
      </c>
      <c r="I364" s="3">
        <f t="shared" si="78"/>
        <v>1232</v>
      </c>
    </row>
    <row r="365" spans="1:9" x14ac:dyDescent="0.2">
      <c r="A365" s="19" t="s">
        <v>10</v>
      </c>
      <c r="B365" s="2" t="s">
        <v>564</v>
      </c>
      <c r="C365" s="2">
        <v>171867220</v>
      </c>
      <c r="E365" s="3">
        <v>110</v>
      </c>
      <c r="G365" s="3">
        <f t="shared" si="76"/>
        <v>11</v>
      </c>
      <c r="H365" s="3">
        <f t="shared" si="77"/>
        <v>14.52</v>
      </c>
      <c r="I365" s="3">
        <f t="shared" si="78"/>
        <v>135.52000000000001</v>
      </c>
    </row>
    <row r="366" spans="1:9" x14ac:dyDescent="0.2">
      <c r="A366" s="19" t="s">
        <v>601</v>
      </c>
      <c r="B366" s="2" t="s">
        <v>138</v>
      </c>
      <c r="E366" s="3">
        <v>200</v>
      </c>
      <c r="G366" s="3">
        <f t="shared" si="76"/>
        <v>20</v>
      </c>
      <c r="H366" s="3">
        <f t="shared" si="77"/>
        <v>26.4</v>
      </c>
      <c r="I366" s="3">
        <f t="shared" si="78"/>
        <v>246.4</v>
      </c>
    </row>
    <row r="367" spans="1:9" x14ac:dyDescent="0.2">
      <c r="A367" s="19" t="s">
        <v>14</v>
      </c>
      <c r="B367" s="2" t="s">
        <v>613</v>
      </c>
      <c r="E367" s="3">
        <v>4000</v>
      </c>
      <c r="G367" s="3">
        <f t="shared" si="76"/>
        <v>400</v>
      </c>
      <c r="H367" s="3">
        <f t="shared" si="77"/>
        <v>528</v>
      </c>
      <c r="I367" s="3">
        <f t="shared" si="78"/>
        <v>4928</v>
      </c>
    </row>
    <row r="368" spans="1:9" x14ac:dyDescent="0.2">
      <c r="A368" s="19" t="s">
        <v>602</v>
      </c>
      <c r="B368" s="2" t="s">
        <v>138</v>
      </c>
      <c r="E368" s="3">
        <v>400</v>
      </c>
      <c r="G368" s="3">
        <f t="shared" ref="G368" si="82">E368*0.1</f>
        <v>40</v>
      </c>
      <c r="H368" s="3">
        <f t="shared" ref="H368" si="83">(E368+G368)*0.12</f>
        <v>52.8</v>
      </c>
      <c r="I368" s="3">
        <f t="shared" ref="I368" si="84">E368+G368+H368</f>
        <v>492.8</v>
      </c>
    </row>
    <row r="369" spans="1:9" x14ac:dyDescent="0.2">
      <c r="A369" s="19" t="s">
        <v>603</v>
      </c>
      <c r="B369" s="2" t="s">
        <v>126</v>
      </c>
      <c r="E369" s="3">
        <v>300</v>
      </c>
      <c r="G369" s="3">
        <f t="shared" si="76"/>
        <v>30</v>
      </c>
      <c r="H369" s="3">
        <f t="shared" si="77"/>
        <v>39.6</v>
      </c>
      <c r="I369" s="3">
        <f t="shared" si="78"/>
        <v>369.6</v>
      </c>
    </row>
    <row r="370" spans="1:9" x14ac:dyDescent="0.2">
      <c r="A370" s="19" t="s">
        <v>604</v>
      </c>
      <c r="B370" s="2" t="s">
        <v>605</v>
      </c>
      <c r="C370" s="2" t="s">
        <v>606</v>
      </c>
      <c r="E370" s="3">
        <v>250</v>
      </c>
      <c r="G370" s="3">
        <f t="shared" si="76"/>
        <v>25</v>
      </c>
      <c r="H370" s="3">
        <f t="shared" si="77"/>
        <v>33</v>
      </c>
      <c r="I370" s="3">
        <f t="shared" si="78"/>
        <v>308</v>
      </c>
    </row>
    <row r="371" spans="1:9" x14ac:dyDescent="0.2">
      <c r="A371" s="19" t="s">
        <v>599</v>
      </c>
      <c r="B371" s="2" t="s">
        <v>558</v>
      </c>
      <c r="E371" s="3">
        <v>250</v>
      </c>
      <c r="G371" s="3">
        <f t="shared" si="76"/>
        <v>25</v>
      </c>
      <c r="H371" s="3">
        <f t="shared" si="77"/>
        <v>33</v>
      </c>
      <c r="I371" s="3">
        <f t="shared" si="78"/>
        <v>308</v>
      </c>
    </row>
    <row r="372" spans="1:9" x14ac:dyDescent="0.2">
      <c r="A372" s="19" t="s">
        <v>596</v>
      </c>
      <c r="B372" s="2" t="s">
        <v>612</v>
      </c>
      <c r="E372" s="3">
        <v>120</v>
      </c>
      <c r="G372" s="3">
        <f t="shared" si="76"/>
        <v>12</v>
      </c>
      <c r="H372" s="3">
        <f t="shared" si="77"/>
        <v>15.84</v>
      </c>
      <c r="I372" s="3">
        <f t="shared" si="78"/>
        <v>147.84</v>
      </c>
    </row>
    <row r="373" spans="1:9" x14ac:dyDescent="0.2">
      <c r="A373" s="19" t="s">
        <v>595</v>
      </c>
      <c r="B373" s="2" t="s">
        <v>138</v>
      </c>
      <c r="E373" s="3">
        <v>50</v>
      </c>
      <c r="G373" s="3">
        <f t="shared" si="76"/>
        <v>5</v>
      </c>
      <c r="H373" s="3">
        <f t="shared" si="77"/>
        <v>6.6</v>
      </c>
      <c r="I373" s="3">
        <f t="shared" si="78"/>
        <v>61.6</v>
      </c>
    </row>
    <row r="374" spans="1:9" x14ac:dyDescent="0.2">
      <c r="A374" s="19" t="s">
        <v>761</v>
      </c>
      <c r="B374" s="2" t="s">
        <v>607</v>
      </c>
      <c r="E374" s="3">
        <v>150</v>
      </c>
      <c r="G374" s="3">
        <f t="shared" si="76"/>
        <v>15</v>
      </c>
      <c r="H374" s="3">
        <f t="shared" si="77"/>
        <v>19.8</v>
      </c>
      <c r="I374" s="3">
        <f t="shared" si="78"/>
        <v>184.8</v>
      </c>
    </row>
    <row r="375" spans="1:9" x14ac:dyDescent="0.2">
      <c r="A375" s="19" t="s">
        <v>642</v>
      </c>
      <c r="B375" s="2" t="s">
        <v>598</v>
      </c>
      <c r="E375" s="3">
        <v>400</v>
      </c>
      <c r="G375" s="3">
        <f t="shared" si="76"/>
        <v>40</v>
      </c>
      <c r="H375" s="3">
        <f t="shared" si="77"/>
        <v>52.8</v>
      </c>
      <c r="I375" s="3">
        <f t="shared" si="78"/>
        <v>492.8</v>
      </c>
    </row>
    <row r="376" spans="1:9" x14ac:dyDescent="0.2">
      <c r="A376" s="19" t="s">
        <v>609</v>
      </c>
      <c r="B376" s="2" t="s">
        <v>600</v>
      </c>
      <c r="E376" s="3">
        <v>75</v>
      </c>
      <c r="G376" s="3">
        <f t="shared" si="76"/>
        <v>7.5</v>
      </c>
      <c r="H376" s="3">
        <f t="shared" si="77"/>
        <v>9.9</v>
      </c>
      <c r="I376" s="3">
        <f t="shared" si="78"/>
        <v>92.4</v>
      </c>
    </row>
    <row r="377" spans="1:9" x14ac:dyDescent="0.2">
      <c r="A377" s="19" t="s">
        <v>278</v>
      </c>
      <c r="B377" s="2" t="s">
        <v>178</v>
      </c>
      <c r="E377" s="3">
        <v>25</v>
      </c>
      <c r="G377" s="3">
        <f t="shared" si="76"/>
        <v>2.5</v>
      </c>
      <c r="H377" s="3">
        <f t="shared" si="77"/>
        <v>3.3</v>
      </c>
      <c r="I377" s="3">
        <f t="shared" si="78"/>
        <v>30.8</v>
      </c>
    </row>
    <row r="378" spans="1:9" x14ac:dyDescent="0.2">
      <c r="A378" s="19" t="s">
        <v>707</v>
      </c>
      <c r="B378" s="2" t="s">
        <v>600</v>
      </c>
      <c r="E378" s="3">
        <v>50</v>
      </c>
      <c r="G378" s="3">
        <f t="shared" si="76"/>
        <v>5</v>
      </c>
      <c r="H378" s="3">
        <f t="shared" si="77"/>
        <v>6.6</v>
      </c>
      <c r="I378" s="3">
        <f t="shared" si="78"/>
        <v>61.6</v>
      </c>
    </row>
    <row r="379" spans="1:9" x14ac:dyDescent="0.2">
      <c r="A379" s="19" t="s">
        <v>610</v>
      </c>
      <c r="B379" s="2" t="s">
        <v>277</v>
      </c>
      <c r="C379" s="2" t="s">
        <v>276</v>
      </c>
      <c r="E379" s="3">
        <v>75</v>
      </c>
      <c r="G379" s="3">
        <f t="shared" si="76"/>
        <v>7.5</v>
      </c>
      <c r="H379" s="3">
        <f t="shared" si="77"/>
        <v>9.9</v>
      </c>
      <c r="I379" s="3">
        <f t="shared" si="78"/>
        <v>92.4</v>
      </c>
    </row>
    <row r="380" spans="1:9" x14ac:dyDescent="0.2">
      <c r="A380" s="19" t="s">
        <v>279</v>
      </c>
      <c r="B380" s="2" t="s">
        <v>138</v>
      </c>
      <c r="E380" s="3">
        <v>150</v>
      </c>
      <c r="G380" s="3">
        <f t="shared" si="76"/>
        <v>15</v>
      </c>
      <c r="H380" s="3">
        <f t="shared" si="77"/>
        <v>19.8</v>
      </c>
      <c r="I380" s="3">
        <f t="shared" si="78"/>
        <v>184.8</v>
      </c>
    </row>
    <row r="381" spans="1:9" x14ac:dyDescent="0.2">
      <c r="A381" s="19" t="s">
        <v>611</v>
      </c>
      <c r="B381" s="2" t="s">
        <v>600</v>
      </c>
      <c r="E381" s="3">
        <v>120</v>
      </c>
      <c r="G381" s="3">
        <f t="shared" si="76"/>
        <v>12</v>
      </c>
      <c r="H381" s="3">
        <f t="shared" si="77"/>
        <v>15.84</v>
      </c>
      <c r="I381" s="3">
        <f t="shared" si="78"/>
        <v>147.84</v>
      </c>
    </row>
    <row r="382" spans="1:9" x14ac:dyDescent="0.2">
      <c r="A382" s="19" t="s">
        <v>641</v>
      </c>
      <c r="B382" s="2" t="s">
        <v>612</v>
      </c>
      <c r="E382" s="3">
        <v>75</v>
      </c>
      <c r="G382" s="3">
        <f t="shared" si="76"/>
        <v>7.5</v>
      </c>
      <c r="H382" s="3">
        <f t="shared" si="77"/>
        <v>9.9</v>
      </c>
      <c r="I382" s="3">
        <f t="shared" si="78"/>
        <v>92.4</v>
      </c>
    </row>
    <row r="383" spans="1:9" x14ac:dyDescent="0.2">
      <c r="A383" s="19" t="s">
        <v>25</v>
      </c>
      <c r="B383" s="2" t="s">
        <v>277</v>
      </c>
      <c r="E383" s="3">
        <v>150</v>
      </c>
      <c r="G383" s="3">
        <f t="shared" si="76"/>
        <v>15</v>
      </c>
      <c r="H383" s="3">
        <f t="shared" si="77"/>
        <v>19.8</v>
      </c>
      <c r="I383" s="3">
        <f t="shared" si="78"/>
        <v>184.8</v>
      </c>
    </row>
    <row r="384" spans="1:9" x14ac:dyDescent="0.2">
      <c r="A384" s="19" t="s">
        <v>744</v>
      </c>
      <c r="B384" s="2" t="s">
        <v>557</v>
      </c>
      <c r="E384" s="3">
        <v>58</v>
      </c>
      <c r="G384" s="3">
        <f t="shared" si="76"/>
        <v>5.8000000000000007</v>
      </c>
      <c r="H384" s="3">
        <f t="shared" si="77"/>
        <v>7.6559999999999997</v>
      </c>
      <c r="I384" s="3">
        <f t="shared" si="78"/>
        <v>71.456000000000003</v>
      </c>
    </row>
    <row r="385" spans="1:11" x14ac:dyDescent="0.2">
      <c r="A385" s="19" t="s">
        <v>280</v>
      </c>
      <c r="B385" s="2" t="s">
        <v>282</v>
      </c>
      <c r="C385" s="2" t="s">
        <v>281</v>
      </c>
      <c r="E385" s="3">
        <v>150</v>
      </c>
      <c r="G385" s="3">
        <f t="shared" si="76"/>
        <v>15</v>
      </c>
      <c r="H385" s="3">
        <f t="shared" si="77"/>
        <v>19.8</v>
      </c>
      <c r="I385" s="3">
        <f t="shared" si="78"/>
        <v>184.8</v>
      </c>
    </row>
    <row r="386" spans="1:11" x14ac:dyDescent="0.2">
      <c r="A386" s="27" t="s">
        <v>430</v>
      </c>
      <c r="B386" s="20" t="s">
        <v>138</v>
      </c>
      <c r="C386" s="20"/>
      <c r="D386" s="7"/>
      <c r="E386" s="7">
        <v>175</v>
      </c>
      <c r="F386" s="7"/>
      <c r="G386" s="7">
        <f t="shared" si="76"/>
        <v>17.5</v>
      </c>
      <c r="H386" s="7">
        <f t="shared" si="77"/>
        <v>23.099999999999998</v>
      </c>
      <c r="I386" s="7">
        <f t="shared" si="78"/>
        <v>215.6</v>
      </c>
    </row>
    <row r="387" spans="1:11" x14ac:dyDescent="0.2">
      <c r="A387" s="29" t="s">
        <v>167</v>
      </c>
      <c r="I387" s="8">
        <f>SUM(I356:I386)</f>
        <v>12964.335999999996</v>
      </c>
      <c r="J387" s="4"/>
      <c r="K387" s="4"/>
    </row>
    <row r="390" spans="1:11" x14ac:dyDescent="0.2">
      <c r="A390" s="28" t="s">
        <v>667</v>
      </c>
    </row>
    <row r="392" spans="1:11" x14ac:dyDescent="0.2">
      <c r="A392" s="19" t="s">
        <v>621</v>
      </c>
      <c r="B392" s="2" t="s">
        <v>616</v>
      </c>
      <c r="D392" s="3">
        <v>400</v>
      </c>
      <c r="E392" s="3">
        <f>D392*0.74</f>
        <v>296</v>
      </c>
      <c r="G392" s="3">
        <f t="shared" ref="G392:G430" si="85">E392*0.1</f>
        <v>29.6</v>
      </c>
      <c r="H392" s="3">
        <f t="shared" ref="H392:H430" si="86">(E392+G392)*0.12</f>
        <v>39.072000000000003</v>
      </c>
      <c r="I392" s="3">
        <f t="shared" ref="I392:I430" si="87">E392+G392+H392</f>
        <v>364.67200000000003</v>
      </c>
    </row>
    <row r="393" spans="1:11" x14ac:dyDescent="0.2">
      <c r="A393" s="19" t="s">
        <v>629</v>
      </c>
      <c r="B393" s="2" t="s">
        <v>616</v>
      </c>
      <c r="D393" s="3">
        <v>125</v>
      </c>
      <c r="E393" s="3">
        <f t="shared" ref="E393:E428" si="88">D393*0.74</f>
        <v>92.5</v>
      </c>
      <c r="G393" s="3">
        <f t="shared" si="85"/>
        <v>9.25</v>
      </c>
      <c r="H393" s="3">
        <f t="shared" si="86"/>
        <v>12.209999999999999</v>
      </c>
      <c r="I393" s="3">
        <f t="shared" si="87"/>
        <v>113.96</v>
      </c>
    </row>
    <row r="394" spans="1:11" x14ac:dyDescent="0.2">
      <c r="A394" s="19" t="s">
        <v>624</v>
      </c>
      <c r="B394" s="2" t="s">
        <v>616</v>
      </c>
      <c r="D394" s="3">
        <v>50</v>
      </c>
      <c r="E394" s="3">
        <f t="shared" si="88"/>
        <v>37</v>
      </c>
      <c r="G394" s="3">
        <f t="shared" si="85"/>
        <v>3.7</v>
      </c>
      <c r="H394" s="3">
        <f t="shared" si="86"/>
        <v>4.8840000000000003</v>
      </c>
      <c r="I394" s="3">
        <f t="shared" si="87"/>
        <v>45.584000000000003</v>
      </c>
    </row>
    <row r="395" spans="1:11" x14ac:dyDescent="0.2">
      <c r="A395" s="19" t="s">
        <v>622</v>
      </c>
      <c r="B395" s="2" t="s">
        <v>616</v>
      </c>
      <c r="D395" s="3">
        <v>100</v>
      </c>
      <c r="E395" s="3">
        <f t="shared" si="88"/>
        <v>74</v>
      </c>
      <c r="G395" s="3">
        <f t="shared" si="85"/>
        <v>7.4</v>
      </c>
      <c r="H395" s="3">
        <f t="shared" si="86"/>
        <v>9.7680000000000007</v>
      </c>
      <c r="I395" s="3">
        <f t="shared" si="87"/>
        <v>91.168000000000006</v>
      </c>
    </row>
    <row r="396" spans="1:11" x14ac:dyDescent="0.2">
      <c r="A396" s="19" t="s">
        <v>623</v>
      </c>
      <c r="B396" s="2" t="s">
        <v>616</v>
      </c>
      <c r="D396" s="3">
        <v>300</v>
      </c>
      <c r="E396" s="3">
        <f t="shared" si="88"/>
        <v>222</v>
      </c>
      <c r="G396" s="3">
        <f t="shared" si="85"/>
        <v>22.200000000000003</v>
      </c>
      <c r="H396" s="3">
        <f t="shared" si="86"/>
        <v>29.303999999999998</v>
      </c>
      <c r="I396" s="3">
        <f t="shared" si="87"/>
        <v>273.50399999999996</v>
      </c>
    </row>
    <row r="397" spans="1:11" x14ac:dyDescent="0.2">
      <c r="A397" s="19" t="s">
        <v>630</v>
      </c>
      <c r="B397" s="2" t="s">
        <v>616</v>
      </c>
      <c r="D397" s="3">
        <v>250</v>
      </c>
      <c r="E397" s="3">
        <f t="shared" si="88"/>
        <v>185</v>
      </c>
      <c r="G397" s="3">
        <f t="shared" si="85"/>
        <v>18.5</v>
      </c>
      <c r="H397" s="3">
        <f t="shared" si="86"/>
        <v>24.419999999999998</v>
      </c>
      <c r="I397" s="3">
        <f t="shared" si="87"/>
        <v>227.92</v>
      </c>
    </row>
    <row r="398" spans="1:11" x14ac:dyDescent="0.2">
      <c r="A398" s="19" t="s">
        <v>625</v>
      </c>
      <c r="B398" s="2" t="s">
        <v>616</v>
      </c>
      <c r="D398" s="3">
        <v>125</v>
      </c>
      <c r="E398" s="3">
        <f t="shared" si="88"/>
        <v>92.5</v>
      </c>
      <c r="G398" s="3">
        <f t="shared" si="85"/>
        <v>9.25</v>
      </c>
      <c r="H398" s="3">
        <f t="shared" si="86"/>
        <v>12.209999999999999</v>
      </c>
      <c r="I398" s="3">
        <f t="shared" si="87"/>
        <v>113.96</v>
      </c>
    </row>
    <row r="399" spans="1:11" x14ac:dyDescent="0.2">
      <c r="A399" s="19" t="s">
        <v>626</v>
      </c>
      <c r="B399" s="2" t="s">
        <v>652</v>
      </c>
      <c r="D399" s="3">
        <v>250</v>
      </c>
      <c r="E399" s="3">
        <f t="shared" si="88"/>
        <v>185</v>
      </c>
      <c r="G399" s="3">
        <f t="shared" si="85"/>
        <v>18.5</v>
      </c>
      <c r="H399" s="3">
        <f t="shared" si="86"/>
        <v>24.419999999999998</v>
      </c>
      <c r="I399" s="3">
        <f t="shared" si="87"/>
        <v>227.92</v>
      </c>
    </row>
    <row r="400" spans="1:11" x14ac:dyDescent="0.2">
      <c r="A400" s="19" t="s">
        <v>636</v>
      </c>
      <c r="B400" s="2" t="s">
        <v>652</v>
      </c>
      <c r="D400" s="3">
        <v>100</v>
      </c>
      <c r="E400" s="3">
        <f t="shared" si="88"/>
        <v>74</v>
      </c>
      <c r="G400" s="3">
        <f t="shared" si="85"/>
        <v>7.4</v>
      </c>
      <c r="H400" s="3">
        <f t="shared" si="86"/>
        <v>9.7680000000000007</v>
      </c>
      <c r="I400" s="3">
        <f t="shared" si="87"/>
        <v>91.168000000000006</v>
      </c>
    </row>
    <row r="401" spans="1:9" x14ac:dyDescent="0.2">
      <c r="A401" s="19" t="s">
        <v>637</v>
      </c>
      <c r="B401" s="2" t="s">
        <v>652</v>
      </c>
      <c r="D401" s="3">
        <v>250</v>
      </c>
      <c r="E401" s="3">
        <f t="shared" si="88"/>
        <v>185</v>
      </c>
      <c r="G401" s="3">
        <f t="shared" si="85"/>
        <v>18.5</v>
      </c>
      <c r="H401" s="3">
        <f t="shared" si="86"/>
        <v>24.419999999999998</v>
      </c>
      <c r="I401" s="3">
        <f t="shared" si="87"/>
        <v>227.92</v>
      </c>
    </row>
    <row r="402" spans="1:9" x14ac:dyDescent="0.2">
      <c r="A402" s="19" t="s">
        <v>638</v>
      </c>
      <c r="B402" s="2" t="s">
        <v>652</v>
      </c>
      <c r="D402" s="3">
        <v>50</v>
      </c>
      <c r="E402" s="3">
        <f t="shared" si="88"/>
        <v>37</v>
      </c>
      <c r="G402" s="3">
        <f t="shared" si="85"/>
        <v>3.7</v>
      </c>
      <c r="H402" s="3">
        <f t="shared" si="86"/>
        <v>4.8840000000000003</v>
      </c>
      <c r="I402" s="3">
        <f t="shared" si="87"/>
        <v>45.584000000000003</v>
      </c>
    </row>
    <row r="403" spans="1:9" x14ac:dyDescent="0.2">
      <c r="A403" s="19" t="s">
        <v>639</v>
      </c>
      <c r="B403" s="2" t="s">
        <v>652</v>
      </c>
      <c r="D403" s="3">
        <v>50</v>
      </c>
      <c r="E403" s="3">
        <f t="shared" si="88"/>
        <v>37</v>
      </c>
      <c r="G403" s="3">
        <f t="shared" si="85"/>
        <v>3.7</v>
      </c>
      <c r="H403" s="3">
        <f t="shared" si="86"/>
        <v>4.8840000000000003</v>
      </c>
      <c r="I403" s="3">
        <f t="shared" si="87"/>
        <v>45.584000000000003</v>
      </c>
    </row>
    <row r="404" spans="1:9" x14ac:dyDescent="0.2">
      <c r="A404" s="19" t="s">
        <v>640</v>
      </c>
      <c r="B404" s="2" t="s">
        <v>652</v>
      </c>
      <c r="D404" s="3">
        <v>75</v>
      </c>
      <c r="E404" s="3">
        <f t="shared" si="88"/>
        <v>55.5</v>
      </c>
      <c r="G404" s="3">
        <f t="shared" si="85"/>
        <v>5.5500000000000007</v>
      </c>
      <c r="H404" s="3">
        <f t="shared" si="86"/>
        <v>7.3259999999999996</v>
      </c>
      <c r="I404" s="3">
        <f t="shared" si="87"/>
        <v>68.375999999999991</v>
      </c>
    </row>
    <row r="405" spans="1:9" x14ac:dyDescent="0.2">
      <c r="A405" s="19" t="s">
        <v>645</v>
      </c>
      <c r="B405" s="2" t="s">
        <v>652</v>
      </c>
      <c r="D405" s="3">
        <v>250</v>
      </c>
      <c r="E405" s="3">
        <f t="shared" si="88"/>
        <v>185</v>
      </c>
      <c r="G405" s="3">
        <f t="shared" si="85"/>
        <v>18.5</v>
      </c>
      <c r="H405" s="3">
        <f t="shared" si="86"/>
        <v>24.419999999999998</v>
      </c>
      <c r="I405" s="3">
        <f t="shared" si="87"/>
        <v>227.92</v>
      </c>
    </row>
    <row r="406" spans="1:9" x14ac:dyDescent="0.2">
      <c r="A406" s="19" t="s">
        <v>644</v>
      </c>
      <c r="B406" s="2" t="s">
        <v>652</v>
      </c>
      <c r="D406" s="3">
        <v>75</v>
      </c>
      <c r="E406" s="3">
        <f t="shared" si="88"/>
        <v>55.5</v>
      </c>
      <c r="G406" s="3">
        <f t="shared" si="85"/>
        <v>5.5500000000000007</v>
      </c>
      <c r="H406" s="3">
        <f t="shared" si="86"/>
        <v>7.3259999999999996</v>
      </c>
      <c r="I406" s="3">
        <f t="shared" si="87"/>
        <v>68.375999999999991</v>
      </c>
    </row>
    <row r="407" spans="1:9" x14ac:dyDescent="0.2">
      <c r="A407" s="19" t="s">
        <v>657</v>
      </c>
      <c r="B407" s="2" t="s">
        <v>652</v>
      </c>
      <c r="D407" s="3">
        <v>100</v>
      </c>
      <c r="E407" s="3">
        <f t="shared" si="88"/>
        <v>74</v>
      </c>
      <c r="G407" s="3">
        <f t="shared" si="85"/>
        <v>7.4</v>
      </c>
      <c r="H407" s="3">
        <f t="shared" si="86"/>
        <v>9.7680000000000007</v>
      </c>
      <c r="I407" s="3">
        <f t="shared" si="87"/>
        <v>91.168000000000006</v>
      </c>
    </row>
    <row r="408" spans="1:9" x14ac:dyDescent="0.2">
      <c r="A408" s="19" t="s">
        <v>658</v>
      </c>
      <c r="B408" s="2" t="s">
        <v>652</v>
      </c>
      <c r="D408" s="3">
        <v>250</v>
      </c>
      <c r="E408" s="3">
        <f t="shared" si="88"/>
        <v>185</v>
      </c>
      <c r="G408" s="3">
        <f t="shared" si="85"/>
        <v>18.5</v>
      </c>
      <c r="H408" s="3">
        <f t="shared" si="86"/>
        <v>24.419999999999998</v>
      </c>
      <c r="I408" s="3">
        <f t="shared" si="87"/>
        <v>227.92</v>
      </c>
    </row>
    <row r="409" spans="1:9" x14ac:dyDescent="0.2">
      <c r="A409" s="19" t="s">
        <v>692</v>
      </c>
      <c r="B409" s="2" t="s">
        <v>706</v>
      </c>
      <c r="C409" s="2" t="s">
        <v>690</v>
      </c>
      <c r="D409" s="3">
        <v>500</v>
      </c>
      <c r="E409" s="3">
        <f t="shared" si="88"/>
        <v>370</v>
      </c>
      <c r="G409" s="3">
        <f t="shared" ref="G409:G416" si="89">E409*0.1</f>
        <v>37</v>
      </c>
      <c r="H409" s="3">
        <f t="shared" ref="H409:H416" si="90">(E409+G409)*0.12</f>
        <v>48.839999999999996</v>
      </c>
      <c r="I409" s="3">
        <f t="shared" ref="I409:I416" si="91">E409+G409+H409</f>
        <v>455.84</v>
      </c>
    </row>
    <row r="410" spans="1:9" x14ac:dyDescent="0.2">
      <c r="A410" s="19" t="s">
        <v>691</v>
      </c>
      <c r="B410" s="2" t="s">
        <v>706</v>
      </c>
      <c r="C410" s="2" t="s">
        <v>693</v>
      </c>
      <c r="D410" s="3">
        <v>500</v>
      </c>
      <c r="E410" s="3">
        <f t="shared" si="88"/>
        <v>370</v>
      </c>
      <c r="G410" s="3">
        <f t="shared" si="89"/>
        <v>37</v>
      </c>
      <c r="H410" s="3">
        <f t="shared" si="90"/>
        <v>48.839999999999996</v>
      </c>
      <c r="I410" s="3">
        <f t="shared" si="91"/>
        <v>455.84</v>
      </c>
    </row>
    <row r="411" spans="1:9" x14ac:dyDescent="0.2">
      <c r="A411" s="19" t="s">
        <v>696</v>
      </c>
      <c r="B411" s="2" t="s">
        <v>706</v>
      </c>
      <c r="C411" s="2" t="s">
        <v>694</v>
      </c>
      <c r="D411" s="3">
        <v>400</v>
      </c>
      <c r="E411" s="3">
        <f t="shared" si="88"/>
        <v>296</v>
      </c>
      <c r="G411" s="3">
        <f t="shared" si="89"/>
        <v>29.6</v>
      </c>
      <c r="H411" s="3">
        <f t="shared" si="90"/>
        <v>39.072000000000003</v>
      </c>
      <c r="I411" s="3">
        <f t="shared" si="91"/>
        <v>364.67200000000003</v>
      </c>
    </row>
    <row r="412" spans="1:9" x14ac:dyDescent="0.2">
      <c r="A412" s="19" t="s">
        <v>695</v>
      </c>
      <c r="B412" s="2" t="s">
        <v>706</v>
      </c>
      <c r="C412" s="2" t="s">
        <v>697</v>
      </c>
      <c r="D412" s="3">
        <v>400</v>
      </c>
      <c r="E412" s="3">
        <f t="shared" si="88"/>
        <v>296</v>
      </c>
      <c r="G412" s="3">
        <f t="shared" si="89"/>
        <v>29.6</v>
      </c>
      <c r="H412" s="3">
        <f t="shared" si="90"/>
        <v>39.072000000000003</v>
      </c>
      <c r="I412" s="3">
        <f t="shared" si="91"/>
        <v>364.67200000000003</v>
      </c>
    </row>
    <row r="413" spans="1:9" x14ac:dyDescent="0.2">
      <c r="A413" s="19" t="s">
        <v>699</v>
      </c>
      <c r="B413" s="2" t="s">
        <v>706</v>
      </c>
      <c r="C413" s="2" t="s">
        <v>698</v>
      </c>
      <c r="D413" s="3">
        <v>250</v>
      </c>
      <c r="E413" s="3">
        <f t="shared" si="88"/>
        <v>185</v>
      </c>
      <c r="G413" s="3">
        <f t="shared" si="89"/>
        <v>18.5</v>
      </c>
      <c r="H413" s="3">
        <f t="shared" si="90"/>
        <v>24.419999999999998</v>
      </c>
      <c r="I413" s="3">
        <f t="shared" si="91"/>
        <v>227.92</v>
      </c>
    </row>
    <row r="414" spans="1:9" x14ac:dyDescent="0.2">
      <c r="A414" s="19" t="s">
        <v>701</v>
      </c>
      <c r="B414" s="2" t="s">
        <v>706</v>
      </c>
      <c r="C414" s="2" t="s">
        <v>700</v>
      </c>
      <c r="D414" s="3">
        <v>500</v>
      </c>
      <c r="E414" s="3">
        <f t="shared" si="88"/>
        <v>370</v>
      </c>
      <c r="G414" s="3">
        <f t="shared" si="89"/>
        <v>37</v>
      </c>
      <c r="H414" s="3">
        <f t="shared" si="90"/>
        <v>48.839999999999996</v>
      </c>
      <c r="I414" s="3">
        <f t="shared" si="91"/>
        <v>455.84</v>
      </c>
    </row>
    <row r="415" spans="1:9" x14ac:dyDescent="0.2">
      <c r="A415" s="19" t="s">
        <v>702</v>
      </c>
      <c r="B415" s="2" t="s">
        <v>706</v>
      </c>
      <c r="C415" s="2" t="s">
        <v>704</v>
      </c>
      <c r="D415" s="3">
        <v>250</v>
      </c>
      <c r="E415" s="3">
        <f t="shared" si="88"/>
        <v>185</v>
      </c>
      <c r="G415" s="3">
        <f t="shared" si="89"/>
        <v>18.5</v>
      </c>
      <c r="H415" s="3">
        <f t="shared" si="90"/>
        <v>24.419999999999998</v>
      </c>
      <c r="I415" s="3">
        <f t="shared" si="91"/>
        <v>227.92</v>
      </c>
    </row>
    <row r="416" spans="1:9" x14ac:dyDescent="0.2">
      <c r="A416" s="19" t="s">
        <v>703</v>
      </c>
      <c r="B416" s="2" t="s">
        <v>706</v>
      </c>
      <c r="C416" s="2" t="s">
        <v>705</v>
      </c>
      <c r="D416" s="3">
        <v>250</v>
      </c>
      <c r="E416" s="3">
        <f t="shared" si="88"/>
        <v>185</v>
      </c>
      <c r="G416" s="3">
        <f t="shared" si="89"/>
        <v>18.5</v>
      </c>
      <c r="H416" s="3">
        <f t="shared" si="90"/>
        <v>24.419999999999998</v>
      </c>
      <c r="I416" s="3">
        <f t="shared" si="91"/>
        <v>227.92</v>
      </c>
    </row>
    <row r="417" spans="1:11" x14ac:dyDescent="0.2">
      <c r="A417" s="19" t="s">
        <v>268</v>
      </c>
      <c r="B417" s="2" t="s">
        <v>138</v>
      </c>
      <c r="D417" s="3">
        <v>400</v>
      </c>
      <c r="E417" s="3">
        <f t="shared" si="88"/>
        <v>296</v>
      </c>
      <c r="G417" s="3">
        <f t="shared" ref="G417:G420" si="92">E417*0.1</f>
        <v>29.6</v>
      </c>
      <c r="H417" s="3">
        <f t="shared" ref="H417:H420" si="93">(E417+G417)*0.12</f>
        <v>39.072000000000003</v>
      </c>
      <c r="I417" s="3">
        <f t="shared" ref="I417:I420" si="94">E417+G417+H417</f>
        <v>364.67200000000003</v>
      </c>
    </row>
    <row r="418" spans="1:11" x14ac:dyDescent="0.2">
      <c r="A418" s="19" t="s">
        <v>269</v>
      </c>
      <c r="B418" s="2" t="s">
        <v>138</v>
      </c>
      <c r="D418" s="3">
        <v>300</v>
      </c>
      <c r="E418" s="3">
        <f t="shared" si="88"/>
        <v>222</v>
      </c>
      <c r="G418" s="3">
        <f t="shared" si="92"/>
        <v>22.200000000000003</v>
      </c>
      <c r="H418" s="3">
        <f t="shared" si="93"/>
        <v>29.303999999999998</v>
      </c>
      <c r="I418" s="3">
        <f t="shared" si="94"/>
        <v>273.50399999999996</v>
      </c>
    </row>
    <row r="419" spans="1:11" x14ac:dyDescent="0.2">
      <c r="A419" s="19" t="s">
        <v>270</v>
      </c>
      <c r="B419" s="2" t="s">
        <v>138</v>
      </c>
      <c r="D419" s="3">
        <v>1500</v>
      </c>
      <c r="E419" s="3">
        <f t="shared" si="88"/>
        <v>1110</v>
      </c>
      <c r="G419" s="3">
        <f t="shared" si="92"/>
        <v>111</v>
      </c>
      <c r="H419" s="3">
        <f t="shared" si="93"/>
        <v>146.51999999999998</v>
      </c>
      <c r="I419" s="3">
        <f t="shared" si="94"/>
        <v>1367.52</v>
      </c>
    </row>
    <row r="420" spans="1:11" x14ac:dyDescent="0.2">
      <c r="A420" s="19" t="s">
        <v>271</v>
      </c>
      <c r="B420" s="2" t="s">
        <v>138</v>
      </c>
      <c r="D420" s="3">
        <v>1500</v>
      </c>
      <c r="E420" s="3">
        <f t="shared" si="88"/>
        <v>1110</v>
      </c>
      <c r="G420" s="3">
        <f t="shared" si="92"/>
        <v>111</v>
      </c>
      <c r="H420" s="3">
        <f t="shared" si="93"/>
        <v>146.51999999999998</v>
      </c>
      <c r="I420" s="3">
        <f t="shared" si="94"/>
        <v>1367.52</v>
      </c>
    </row>
    <row r="421" spans="1:11" x14ac:dyDescent="0.2">
      <c r="A421" s="19" t="s">
        <v>627</v>
      </c>
      <c r="B421" s="2" t="s">
        <v>616</v>
      </c>
      <c r="D421" s="3">
        <v>150</v>
      </c>
      <c r="E421" s="3">
        <f t="shared" si="88"/>
        <v>111</v>
      </c>
      <c r="G421" s="3">
        <f t="shared" si="85"/>
        <v>11.100000000000001</v>
      </c>
      <c r="H421" s="3">
        <f t="shared" si="86"/>
        <v>14.651999999999999</v>
      </c>
      <c r="I421" s="3">
        <f t="shared" si="87"/>
        <v>136.75199999999998</v>
      </c>
    </row>
    <row r="422" spans="1:11" x14ac:dyDescent="0.2">
      <c r="A422" s="19" t="s">
        <v>628</v>
      </c>
      <c r="B422" s="2" t="s">
        <v>616</v>
      </c>
      <c r="D422" s="3">
        <v>100</v>
      </c>
      <c r="E422" s="3">
        <f t="shared" si="88"/>
        <v>74</v>
      </c>
      <c r="G422" s="3">
        <f t="shared" si="85"/>
        <v>7.4</v>
      </c>
      <c r="H422" s="3">
        <f t="shared" si="86"/>
        <v>9.7680000000000007</v>
      </c>
      <c r="I422" s="3">
        <f t="shared" si="87"/>
        <v>91.168000000000006</v>
      </c>
    </row>
    <row r="423" spans="1:11" x14ac:dyDescent="0.2">
      <c r="A423" s="19" t="s">
        <v>633</v>
      </c>
      <c r="B423" s="2" t="s">
        <v>616</v>
      </c>
      <c r="D423" s="3">
        <v>150</v>
      </c>
      <c r="E423" s="3">
        <f t="shared" si="88"/>
        <v>111</v>
      </c>
      <c r="G423" s="3">
        <f t="shared" si="85"/>
        <v>11.100000000000001</v>
      </c>
      <c r="H423" s="3">
        <f t="shared" si="86"/>
        <v>14.651999999999999</v>
      </c>
      <c r="I423" s="3">
        <f t="shared" si="87"/>
        <v>136.75199999999998</v>
      </c>
    </row>
    <row r="424" spans="1:11" x14ac:dyDescent="0.2">
      <c r="A424" s="19" t="s">
        <v>634</v>
      </c>
      <c r="B424" s="2" t="s">
        <v>635</v>
      </c>
      <c r="D424" s="3">
        <v>325</v>
      </c>
      <c r="E424" s="3">
        <f t="shared" si="88"/>
        <v>240.5</v>
      </c>
      <c r="G424" s="3">
        <f t="shared" si="85"/>
        <v>24.05</v>
      </c>
      <c r="H424" s="3">
        <f t="shared" si="86"/>
        <v>31.745999999999999</v>
      </c>
      <c r="I424" s="3">
        <f t="shared" si="87"/>
        <v>296.29599999999999</v>
      </c>
    </row>
    <row r="425" spans="1:11" x14ac:dyDescent="0.2">
      <c r="A425" s="19" t="s">
        <v>716</v>
      </c>
      <c r="B425" s="2" t="s">
        <v>620</v>
      </c>
      <c r="D425" s="3">
        <v>150</v>
      </c>
      <c r="E425" s="3">
        <f t="shared" si="88"/>
        <v>111</v>
      </c>
      <c r="G425" s="3">
        <f t="shared" si="85"/>
        <v>11.100000000000001</v>
      </c>
      <c r="H425" s="3">
        <f t="shared" si="86"/>
        <v>14.651999999999999</v>
      </c>
      <c r="I425" s="3">
        <f t="shared" si="87"/>
        <v>136.75199999999998</v>
      </c>
    </row>
    <row r="426" spans="1:11" x14ac:dyDescent="0.2">
      <c r="A426" s="19" t="s">
        <v>689</v>
      </c>
      <c r="B426" s="2" t="s">
        <v>655</v>
      </c>
      <c r="E426" s="3">
        <v>130</v>
      </c>
      <c r="G426" s="3">
        <f t="shared" ref="G426" si="95">E426*0.1</f>
        <v>13</v>
      </c>
      <c r="H426" s="3">
        <f t="shared" ref="H426" si="96">(E426+G426)*0.12</f>
        <v>17.16</v>
      </c>
      <c r="I426" s="3">
        <f t="shared" ref="I426" si="97">E426+G426+H426</f>
        <v>160.16</v>
      </c>
    </row>
    <row r="427" spans="1:11" x14ac:dyDescent="0.2">
      <c r="A427" s="19" t="s">
        <v>643</v>
      </c>
      <c r="B427" s="2" t="s">
        <v>620</v>
      </c>
      <c r="D427" s="3">
        <v>125</v>
      </c>
      <c r="E427" s="3">
        <f t="shared" si="88"/>
        <v>92.5</v>
      </c>
      <c r="G427" s="3">
        <f t="shared" si="85"/>
        <v>9.25</v>
      </c>
      <c r="H427" s="3">
        <f t="shared" si="86"/>
        <v>12.209999999999999</v>
      </c>
      <c r="I427" s="3">
        <f t="shared" si="87"/>
        <v>113.96</v>
      </c>
    </row>
    <row r="428" spans="1:11" x14ac:dyDescent="0.2">
      <c r="A428" s="19" t="s">
        <v>647</v>
      </c>
      <c r="B428" s="2" t="s">
        <v>620</v>
      </c>
      <c r="D428" s="3">
        <v>40</v>
      </c>
      <c r="E428" s="3">
        <f t="shared" si="88"/>
        <v>29.6</v>
      </c>
      <c r="G428" s="3">
        <f t="shared" si="85"/>
        <v>2.9600000000000004</v>
      </c>
      <c r="H428" s="3">
        <f t="shared" si="86"/>
        <v>3.9072</v>
      </c>
      <c r="I428" s="3">
        <f t="shared" si="87"/>
        <v>36.467200000000005</v>
      </c>
    </row>
    <row r="429" spans="1:11" x14ac:dyDescent="0.2">
      <c r="A429" s="19" t="s">
        <v>653</v>
      </c>
      <c r="B429" s="2" t="s">
        <v>655</v>
      </c>
      <c r="E429" s="3">
        <v>125</v>
      </c>
      <c r="G429" s="3">
        <f t="shared" si="85"/>
        <v>12.5</v>
      </c>
      <c r="H429" s="3">
        <f t="shared" si="86"/>
        <v>16.5</v>
      </c>
      <c r="I429" s="3">
        <f t="shared" si="87"/>
        <v>154</v>
      </c>
    </row>
    <row r="430" spans="1:11" x14ac:dyDescent="0.2">
      <c r="A430" s="27" t="s">
        <v>669</v>
      </c>
      <c r="B430" s="20" t="s">
        <v>616</v>
      </c>
      <c r="C430" s="20"/>
      <c r="D430" s="7">
        <v>30</v>
      </c>
      <c r="E430" s="7">
        <f>D430*0.74</f>
        <v>22.2</v>
      </c>
      <c r="F430" s="7"/>
      <c r="G430" s="7">
        <f t="shared" si="85"/>
        <v>2.2200000000000002</v>
      </c>
      <c r="H430" s="7">
        <f t="shared" si="86"/>
        <v>2.9303999999999997</v>
      </c>
      <c r="I430" s="7">
        <f t="shared" si="87"/>
        <v>27.350399999999997</v>
      </c>
    </row>
    <row r="431" spans="1:11" x14ac:dyDescent="0.2">
      <c r="A431" s="19" t="s">
        <v>167</v>
      </c>
      <c r="I431" s="8">
        <f>SUM(I392:I430)</f>
        <v>9996.2016000000003</v>
      </c>
      <c r="J431" s="4"/>
      <c r="K431" s="4"/>
    </row>
    <row r="434" spans="1:9" x14ac:dyDescent="0.2">
      <c r="A434" s="28" t="s">
        <v>668</v>
      </c>
    </row>
    <row r="435" spans="1:9" x14ac:dyDescent="0.2">
      <c r="A435" s="28"/>
    </row>
    <row r="436" spans="1:9" x14ac:dyDescent="0.2">
      <c r="A436" s="19" t="s">
        <v>708</v>
      </c>
      <c r="B436" s="2" t="s">
        <v>712</v>
      </c>
      <c r="E436" s="3">
        <f>2.5*F436*1.5</f>
        <v>1875</v>
      </c>
      <c r="F436" s="3">
        <v>500</v>
      </c>
      <c r="G436" s="3">
        <f>E436*0.1</f>
        <v>187.5</v>
      </c>
      <c r="H436" s="3">
        <f>(E436+G436)*0.12</f>
        <v>247.5</v>
      </c>
      <c r="I436" s="3">
        <f>E436+G436+H436</f>
        <v>2310</v>
      </c>
    </row>
    <row r="437" spans="1:9" x14ac:dyDescent="0.2">
      <c r="A437" s="19" t="s">
        <v>709</v>
      </c>
      <c r="B437" s="2" t="s">
        <v>712</v>
      </c>
      <c r="E437" s="3">
        <f>2.5*F437*1.5</f>
        <v>2250</v>
      </c>
      <c r="F437" s="3">
        <v>600</v>
      </c>
      <c r="G437" s="3">
        <f>E437*0.1</f>
        <v>225</v>
      </c>
      <c r="H437" s="3">
        <f>(E437+G437)*0.12</f>
        <v>297</v>
      </c>
      <c r="I437" s="3">
        <f>E437+G437+H437</f>
        <v>2772</v>
      </c>
    </row>
    <row r="438" spans="1:9" x14ac:dyDescent="0.2">
      <c r="A438" s="19" t="s">
        <v>710</v>
      </c>
      <c r="B438" s="2" t="s">
        <v>712</v>
      </c>
      <c r="E438" s="3">
        <f>2.5*F438*1.5</f>
        <v>1500</v>
      </c>
      <c r="F438" s="3">
        <v>400</v>
      </c>
      <c r="G438" s="3">
        <f>E438*0.1</f>
        <v>150</v>
      </c>
      <c r="H438" s="3">
        <f>(E438+G438)*0.12</f>
        <v>198</v>
      </c>
      <c r="I438" s="3">
        <f>E438+G438+H438</f>
        <v>1848</v>
      </c>
    </row>
    <row r="439" spans="1:9" x14ac:dyDescent="0.2">
      <c r="A439" s="19" t="s">
        <v>711</v>
      </c>
      <c r="B439" s="2" t="s">
        <v>138</v>
      </c>
      <c r="D439" s="3">
        <v>250</v>
      </c>
      <c r="E439" s="3">
        <f>D439*0.74</f>
        <v>185</v>
      </c>
      <c r="G439" s="3">
        <f>E439*0.1</f>
        <v>18.5</v>
      </c>
      <c r="H439" s="3">
        <f>(E439+G439)*0.12</f>
        <v>24.419999999999998</v>
      </c>
      <c r="I439" s="3">
        <f>E439+G439+H439</f>
        <v>227.92</v>
      </c>
    </row>
    <row r="440" spans="1:9" x14ac:dyDescent="0.2">
      <c r="A440" s="19" t="s">
        <v>659</v>
      </c>
      <c r="B440" s="2" t="s">
        <v>660</v>
      </c>
      <c r="E440" s="3">
        <f>2*48</f>
        <v>96</v>
      </c>
      <c r="G440" s="3">
        <f t="shared" ref="G440:G478" si="98">E440*0.1</f>
        <v>9.6000000000000014</v>
      </c>
      <c r="H440" s="3">
        <f t="shared" ref="H440:H478" si="99">(E440+G440)*0.12</f>
        <v>12.671999999999999</v>
      </c>
      <c r="I440" s="3">
        <f t="shared" ref="I440:I478" si="100">E440+G440+H440</f>
        <v>118.27199999999999</v>
      </c>
    </row>
    <row r="441" spans="1:9" x14ac:dyDescent="0.2">
      <c r="A441" s="19" t="s">
        <v>661</v>
      </c>
      <c r="B441" s="2" t="s">
        <v>660</v>
      </c>
      <c r="E441" s="3">
        <f>2*48</f>
        <v>96</v>
      </c>
      <c r="G441" s="3">
        <f t="shared" si="98"/>
        <v>9.6000000000000014</v>
      </c>
      <c r="H441" s="3">
        <f t="shared" si="99"/>
        <v>12.671999999999999</v>
      </c>
      <c r="I441" s="3">
        <f t="shared" si="100"/>
        <v>118.27199999999999</v>
      </c>
    </row>
    <row r="442" spans="1:9" x14ac:dyDescent="0.2">
      <c r="A442" s="19" t="s">
        <v>676</v>
      </c>
      <c r="B442" s="2" t="s">
        <v>660</v>
      </c>
      <c r="E442" s="3">
        <f>4*44</f>
        <v>176</v>
      </c>
      <c r="G442" s="3">
        <f t="shared" si="98"/>
        <v>17.600000000000001</v>
      </c>
      <c r="H442" s="3">
        <f t="shared" si="99"/>
        <v>23.231999999999999</v>
      </c>
      <c r="I442" s="3">
        <f t="shared" si="100"/>
        <v>216.83199999999999</v>
      </c>
    </row>
    <row r="443" spans="1:9" x14ac:dyDescent="0.2">
      <c r="A443" s="19" t="s">
        <v>648</v>
      </c>
      <c r="B443" s="2" t="s">
        <v>660</v>
      </c>
      <c r="E443" s="3">
        <f>3*44</f>
        <v>132</v>
      </c>
      <c r="G443" s="3">
        <f t="shared" si="98"/>
        <v>13.200000000000001</v>
      </c>
      <c r="H443" s="3">
        <f t="shared" si="99"/>
        <v>17.423999999999999</v>
      </c>
      <c r="I443" s="3">
        <f t="shared" si="100"/>
        <v>162.624</v>
      </c>
    </row>
    <row r="444" spans="1:9" x14ac:dyDescent="0.2">
      <c r="A444" s="19" t="s">
        <v>649</v>
      </c>
      <c r="B444" s="2" t="s">
        <v>620</v>
      </c>
      <c r="E444" s="3">
        <v>50</v>
      </c>
      <c r="G444" s="3">
        <f t="shared" si="98"/>
        <v>5</v>
      </c>
      <c r="H444" s="3">
        <f t="shared" si="99"/>
        <v>6.6</v>
      </c>
      <c r="I444" s="3">
        <f t="shared" si="100"/>
        <v>61.6</v>
      </c>
    </row>
    <row r="445" spans="1:9" x14ac:dyDescent="0.2">
      <c r="A445" s="19" t="s">
        <v>680</v>
      </c>
      <c r="B445" s="2" t="s">
        <v>616</v>
      </c>
      <c r="E445" s="3">
        <f>18*25</f>
        <v>450</v>
      </c>
      <c r="G445" s="3">
        <f t="shared" si="98"/>
        <v>45</v>
      </c>
      <c r="H445" s="3">
        <f t="shared" si="99"/>
        <v>59.4</v>
      </c>
      <c r="I445" s="3">
        <f t="shared" si="100"/>
        <v>554.4</v>
      </c>
    </row>
    <row r="446" spans="1:9" x14ac:dyDescent="0.2">
      <c r="A446" s="19" t="s">
        <v>688</v>
      </c>
      <c r="B446" s="2" t="s">
        <v>620</v>
      </c>
      <c r="E446" s="3">
        <f>11*12</f>
        <v>132</v>
      </c>
      <c r="G446" s="3">
        <f t="shared" si="98"/>
        <v>13.200000000000001</v>
      </c>
      <c r="H446" s="3">
        <f t="shared" si="99"/>
        <v>17.423999999999999</v>
      </c>
      <c r="I446" s="3">
        <f t="shared" si="100"/>
        <v>162.624</v>
      </c>
    </row>
    <row r="447" spans="1:9" x14ac:dyDescent="0.2">
      <c r="A447" s="19" t="s">
        <v>618</v>
      </c>
      <c r="B447" s="2" t="s">
        <v>616</v>
      </c>
      <c r="E447" s="3">
        <v>50</v>
      </c>
      <c r="G447" s="3">
        <f t="shared" si="98"/>
        <v>5</v>
      </c>
      <c r="H447" s="3">
        <f t="shared" si="99"/>
        <v>6.6</v>
      </c>
      <c r="I447" s="3">
        <f t="shared" si="100"/>
        <v>61.6</v>
      </c>
    </row>
    <row r="448" spans="1:9" x14ac:dyDescent="0.2">
      <c r="A448" s="19" t="s">
        <v>619</v>
      </c>
      <c r="B448" s="2" t="s">
        <v>620</v>
      </c>
      <c r="E448" s="3">
        <v>300</v>
      </c>
      <c r="G448" s="3">
        <f t="shared" si="98"/>
        <v>30</v>
      </c>
      <c r="H448" s="3">
        <f t="shared" si="99"/>
        <v>39.6</v>
      </c>
      <c r="I448" s="3">
        <f t="shared" si="100"/>
        <v>369.6</v>
      </c>
    </row>
    <row r="449" spans="1:9" x14ac:dyDescent="0.2">
      <c r="A449" s="19" t="s">
        <v>654</v>
      </c>
      <c r="B449" s="2" t="s">
        <v>617</v>
      </c>
      <c r="E449" s="3">
        <f>2*40</f>
        <v>80</v>
      </c>
      <c r="G449" s="3">
        <f t="shared" si="98"/>
        <v>8</v>
      </c>
      <c r="H449" s="3">
        <f t="shared" si="99"/>
        <v>10.559999999999999</v>
      </c>
      <c r="I449" s="3">
        <f t="shared" si="100"/>
        <v>98.56</v>
      </c>
    </row>
    <row r="450" spans="1:9" x14ac:dyDescent="0.2">
      <c r="A450" s="19" t="s">
        <v>656</v>
      </c>
      <c r="B450" s="2" t="s">
        <v>655</v>
      </c>
      <c r="E450" s="3">
        <v>175</v>
      </c>
      <c r="G450" s="3">
        <f t="shared" si="98"/>
        <v>17.5</v>
      </c>
      <c r="H450" s="3">
        <f t="shared" si="99"/>
        <v>23.099999999999998</v>
      </c>
      <c r="I450" s="3">
        <f t="shared" si="100"/>
        <v>215.6</v>
      </c>
    </row>
    <row r="451" spans="1:9" x14ac:dyDescent="0.2">
      <c r="A451" s="19" t="s">
        <v>632</v>
      </c>
      <c r="B451" s="2" t="s">
        <v>617</v>
      </c>
      <c r="D451" s="3">
        <f>6*(94+94)</f>
        <v>1128</v>
      </c>
      <c r="E451" s="3">
        <f t="shared" ref="E451:E452" si="101">D451*0.74</f>
        <v>834.72</v>
      </c>
      <c r="G451" s="3">
        <f t="shared" si="98"/>
        <v>83.472000000000008</v>
      </c>
      <c r="H451" s="3">
        <f t="shared" si="99"/>
        <v>110.18303999999999</v>
      </c>
      <c r="I451" s="3">
        <f t="shared" si="100"/>
        <v>1028.3750399999999</v>
      </c>
    </row>
    <row r="452" spans="1:9" x14ac:dyDescent="0.2">
      <c r="A452" s="19" t="s">
        <v>662</v>
      </c>
      <c r="B452" s="2" t="s">
        <v>617</v>
      </c>
      <c r="D452" s="2">
        <f>2*(117+38)</f>
        <v>310</v>
      </c>
      <c r="E452" s="3">
        <f t="shared" si="101"/>
        <v>229.4</v>
      </c>
      <c r="G452" s="3">
        <f t="shared" si="98"/>
        <v>22.94</v>
      </c>
      <c r="H452" s="3">
        <f t="shared" si="99"/>
        <v>30.280799999999999</v>
      </c>
      <c r="I452" s="3">
        <f t="shared" si="100"/>
        <v>282.62080000000003</v>
      </c>
    </row>
    <row r="453" spans="1:9" x14ac:dyDescent="0.2">
      <c r="A453" s="19" t="s">
        <v>683</v>
      </c>
      <c r="B453" s="2" t="s">
        <v>655</v>
      </c>
      <c r="D453" s="2"/>
      <c r="E453" s="3">
        <v>105</v>
      </c>
      <c r="G453" s="3">
        <f t="shared" si="98"/>
        <v>10.5</v>
      </c>
      <c r="H453" s="3">
        <f t="shared" si="99"/>
        <v>13.86</v>
      </c>
      <c r="I453" s="3">
        <f t="shared" si="100"/>
        <v>129.36000000000001</v>
      </c>
    </row>
    <row r="454" spans="1:9" x14ac:dyDescent="0.2">
      <c r="A454" s="19" t="s">
        <v>682</v>
      </c>
      <c r="B454" s="2" t="s">
        <v>655</v>
      </c>
      <c r="D454" s="2"/>
      <c r="E454" s="3">
        <v>120</v>
      </c>
      <c r="G454" s="3">
        <f t="shared" si="98"/>
        <v>12</v>
      </c>
      <c r="H454" s="3">
        <f t="shared" si="99"/>
        <v>15.84</v>
      </c>
      <c r="I454" s="3">
        <f t="shared" si="100"/>
        <v>147.84</v>
      </c>
    </row>
    <row r="455" spans="1:9" x14ac:dyDescent="0.2">
      <c r="A455" s="19" t="s">
        <v>685</v>
      </c>
      <c r="B455" s="2" t="s">
        <v>655</v>
      </c>
      <c r="D455" s="2"/>
      <c r="E455" s="3">
        <v>30</v>
      </c>
      <c r="G455" s="3">
        <f t="shared" si="98"/>
        <v>3</v>
      </c>
      <c r="H455" s="3">
        <f t="shared" si="99"/>
        <v>3.96</v>
      </c>
      <c r="I455" s="3">
        <f t="shared" si="100"/>
        <v>36.96</v>
      </c>
    </row>
    <row r="456" spans="1:9" x14ac:dyDescent="0.2">
      <c r="A456" s="19" t="s">
        <v>671</v>
      </c>
      <c r="B456" s="2" t="s">
        <v>666</v>
      </c>
      <c r="E456" s="3">
        <f>3*325</f>
        <v>975</v>
      </c>
      <c r="G456" s="3">
        <f t="shared" si="98"/>
        <v>97.5</v>
      </c>
      <c r="H456" s="3">
        <f t="shared" si="99"/>
        <v>128.69999999999999</v>
      </c>
      <c r="I456" s="3">
        <f t="shared" si="100"/>
        <v>1201.2</v>
      </c>
    </row>
    <row r="457" spans="1:9" x14ac:dyDescent="0.2">
      <c r="A457" s="19" t="s">
        <v>672</v>
      </c>
      <c r="B457" s="2" t="s">
        <v>666</v>
      </c>
      <c r="E457" s="3">
        <f>4*20</f>
        <v>80</v>
      </c>
      <c r="G457" s="3">
        <f t="shared" si="98"/>
        <v>8</v>
      </c>
      <c r="H457" s="3">
        <f t="shared" si="99"/>
        <v>10.559999999999999</v>
      </c>
      <c r="I457" s="3">
        <f t="shared" si="100"/>
        <v>98.56</v>
      </c>
    </row>
    <row r="458" spans="1:9" x14ac:dyDescent="0.2">
      <c r="A458" s="19" t="s">
        <v>631</v>
      </c>
      <c r="B458" s="2" t="s">
        <v>666</v>
      </c>
      <c r="E458" s="3">
        <f>4*145</f>
        <v>580</v>
      </c>
      <c r="G458" s="3">
        <f t="shared" si="98"/>
        <v>58</v>
      </c>
      <c r="H458" s="3">
        <f t="shared" si="99"/>
        <v>76.56</v>
      </c>
      <c r="I458" s="3">
        <f t="shared" si="100"/>
        <v>714.56</v>
      </c>
    </row>
    <row r="459" spans="1:9" x14ac:dyDescent="0.2">
      <c r="A459" s="19" t="s">
        <v>673</v>
      </c>
      <c r="B459" s="2" t="s">
        <v>666</v>
      </c>
      <c r="E459" s="3">
        <f>4*16</f>
        <v>64</v>
      </c>
      <c r="G459" s="3">
        <f t="shared" si="98"/>
        <v>6.4</v>
      </c>
      <c r="H459" s="3">
        <f t="shared" si="99"/>
        <v>8.4480000000000004</v>
      </c>
      <c r="I459" s="3">
        <f t="shared" si="100"/>
        <v>78.848000000000013</v>
      </c>
    </row>
    <row r="460" spans="1:9" x14ac:dyDescent="0.2">
      <c r="A460" s="19" t="s">
        <v>677</v>
      </c>
      <c r="B460" s="2" t="s">
        <v>616</v>
      </c>
      <c r="E460" s="3">
        <v>40</v>
      </c>
      <c r="G460" s="3">
        <f t="shared" si="98"/>
        <v>4</v>
      </c>
      <c r="H460" s="3">
        <f t="shared" si="99"/>
        <v>5.2799999999999994</v>
      </c>
      <c r="I460" s="3">
        <f t="shared" si="100"/>
        <v>49.28</v>
      </c>
    </row>
    <row r="461" spans="1:9" x14ac:dyDescent="0.2">
      <c r="A461" s="19" t="s">
        <v>681</v>
      </c>
      <c r="B461" s="2" t="s">
        <v>655</v>
      </c>
      <c r="E461" s="3">
        <v>90</v>
      </c>
      <c r="G461" s="3">
        <f t="shared" si="98"/>
        <v>9</v>
      </c>
      <c r="H461" s="3">
        <f t="shared" si="99"/>
        <v>11.879999999999999</v>
      </c>
      <c r="I461" s="3">
        <f t="shared" si="100"/>
        <v>110.88</v>
      </c>
    </row>
    <row r="462" spans="1:9" x14ac:dyDescent="0.2">
      <c r="A462" s="19" t="s">
        <v>674</v>
      </c>
      <c r="B462" s="2" t="s">
        <v>616</v>
      </c>
      <c r="D462" s="3">
        <f>6*25</f>
        <v>150</v>
      </c>
      <c r="E462" s="3">
        <f t="shared" ref="E462:E463" si="102">D462*0.74</f>
        <v>111</v>
      </c>
      <c r="G462" s="3">
        <f t="shared" si="98"/>
        <v>11.100000000000001</v>
      </c>
      <c r="H462" s="3">
        <f t="shared" si="99"/>
        <v>14.651999999999999</v>
      </c>
      <c r="I462" s="3">
        <f t="shared" si="100"/>
        <v>136.75199999999998</v>
      </c>
    </row>
    <row r="463" spans="1:9" x14ac:dyDescent="0.2">
      <c r="A463" s="19" t="s">
        <v>679</v>
      </c>
      <c r="B463" s="2" t="s">
        <v>616</v>
      </c>
      <c r="D463" s="3">
        <f>36*9</f>
        <v>324</v>
      </c>
      <c r="E463" s="3">
        <f t="shared" si="102"/>
        <v>239.76</v>
      </c>
      <c r="G463" s="3">
        <f t="shared" si="98"/>
        <v>23.975999999999999</v>
      </c>
      <c r="H463" s="3">
        <f t="shared" si="99"/>
        <v>31.648319999999998</v>
      </c>
      <c r="I463" s="3">
        <f t="shared" si="100"/>
        <v>295.38432</v>
      </c>
    </row>
    <row r="464" spans="1:9" x14ac:dyDescent="0.2">
      <c r="A464" s="19" t="s">
        <v>678</v>
      </c>
      <c r="B464" s="2" t="s">
        <v>616</v>
      </c>
      <c r="E464" s="3">
        <v>50</v>
      </c>
      <c r="G464" s="3">
        <f t="shared" si="98"/>
        <v>5</v>
      </c>
      <c r="H464" s="3">
        <f t="shared" si="99"/>
        <v>6.6</v>
      </c>
      <c r="I464" s="3">
        <f t="shared" si="100"/>
        <v>61.6</v>
      </c>
    </row>
    <row r="465" spans="1:11" x14ac:dyDescent="0.2">
      <c r="A465" s="19" t="s">
        <v>646</v>
      </c>
      <c r="B465" s="2" t="s">
        <v>620</v>
      </c>
      <c r="E465" s="3">
        <v>100</v>
      </c>
      <c r="G465" s="3">
        <f t="shared" si="98"/>
        <v>10</v>
      </c>
      <c r="H465" s="3">
        <f t="shared" si="99"/>
        <v>13.2</v>
      </c>
      <c r="I465" s="3">
        <f t="shared" si="100"/>
        <v>123.2</v>
      </c>
    </row>
    <row r="466" spans="1:11" x14ac:dyDescent="0.2">
      <c r="A466" s="19" t="s">
        <v>664</v>
      </c>
      <c r="B466" s="2" t="s">
        <v>663</v>
      </c>
      <c r="E466" s="3">
        <v>150</v>
      </c>
      <c r="G466" s="3">
        <f t="shared" si="98"/>
        <v>15</v>
      </c>
      <c r="H466" s="3">
        <f t="shared" si="99"/>
        <v>19.8</v>
      </c>
      <c r="I466" s="3">
        <f t="shared" si="100"/>
        <v>184.8</v>
      </c>
    </row>
    <row r="467" spans="1:11" x14ac:dyDescent="0.2">
      <c r="A467" s="19" t="s">
        <v>665</v>
      </c>
      <c r="B467" s="2" t="s">
        <v>663</v>
      </c>
      <c r="E467" s="3">
        <v>250</v>
      </c>
      <c r="G467" s="3">
        <f t="shared" si="98"/>
        <v>25</v>
      </c>
      <c r="H467" s="3">
        <f t="shared" si="99"/>
        <v>33</v>
      </c>
      <c r="I467" s="3">
        <f t="shared" si="100"/>
        <v>308</v>
      </c>
    </row>
    <row r="468" spans="1:11" x14ac:dyDescent="0.2">
      <c r="A468" s="19" t="s">
        <v>650</v>
      </c>
      <c r="E468" s="3">
        <v>1500</v>
      </c>
      <c r="G468" s="3">
        <f t="shared" si="98"/>
        <v>150</v>
      </c>
      <c r="H468" s="3">
        <f t="shared" si="99"/>
        <v>198</v>
      </c>
      <c r="I468" s="3">
        <f t="shared" si="100"/>
        <v>1848</v>
      </c>
    </row>
    <row r="469" spans="1:11" x14ac:dyDescent="0.2">
      <c r="A469" s="19" t="s">
        <v>651</v>
      </c>
      <c r="B469" s="2" t="s">
        <v>675</v>
      </c>
      <c r="E469" s="3">
        <v>125</v>
      </c>
      <c r="G469" s="3">
        <f t="shared" si="98"/>
        <v>12.5</v>
      </c>
      <c r="H469" s="3">
        <f t="shared" si="99"/>
        <v>16.5</v>
      </c>
      <c r="I469" s="3">
        <f t="shared" si="100"/>
        <v>154</v>
      </c>
    </row>
    <row r="470" spans="1:11" x14ac:dyDescent="0.2">
      <c r="A470" s="19" t="s">
        <v>670</v>
      </c>
      <c r="B470" s="2" t="s">
        <v>655</v>
      </c>
      <c r="E470" s="3">
        <v>400</v>
      </c>
      <c r="G470" s="3">
        <f t="shared" si="98"/>
        <v>40</v>
      </c>
      <c r="H470" s="3">
        <f t="shared" si="99"/>
        <v>52.8</v>
      </c>
      <c r="I470" s="3">
        <f t="shared" si="100"/>
        <v>492.8</v>
      </c>
    </row>
    <row r="471" spans="1:11" x14ac:dyDescent="0.2">
      <c r="A471" s="19" t="s">
        <v>686</v>
      </c>
      <c r="B471" s="2" t="s">
        <v>620</v>
      </c>
      <c r="E471" s="3">
        <v>75</v>
      </c>
      <c r="G471" s="3">
        <f t="shared" si="98"/>
        <v>7.5</v>
      </c>
      <c r="H471" s="3">
        <f t="shared" si="99"/>
        <v>9.9</v>
      </c>
      <c r="I471" s="3">
        <f t="shared" si="100"/>
        <v>92.4</v>
      </c>
    </row>
    <row r="472" spans="1:11" x14ac:dyDescent="0.2">
      <c r="A472" s="27" t="s">
        <v>687</v>
      </c>
      <c r="B472" s="20" t="s">
        <v>620</v>
      </c>
      <c r="C472" s="20"/>
      <c r="D472" s="7"/>
      <c r="E472" s="7">
        <v>125</v>
      </c>
      <c r="F472" s="7"/>
      <c r="G472" s="7">
        <f t="shared" si="98"/>
        <v>12.5</v>
      </c>
      <c r="H472" s="7">
        <f t="shared" si="99"/>
        <v>16.5</v>
      </c>
      <c r="I472" s="7">
        <f t="shared" si="100"/>
        <v>154</v>
      </c>
    </row>
    <row r="473" spans="1:11" x14ac:dyDescent="0.2">
      <c r="I473" s="8">
        <f>SUM(I436:I472)</f>
        <v>17027.324160000004</v>
      </c>
      <c r="J473" s="4"/>
      <c r="K473" s="4"/>
    </row>
    <row r="476" spans="1:11" x14ac:dyDescent="0.2">
      <c r="A476" s="28" t="s">
        <v>714</v>
      </c>
    </row>
    <row r="478" spans="1:11" x14ac:dyDescent="0.2">
      <c r="A478" s="19" t="s">
        <v>723</v>
      </c>
      <c r="B478" s="2" t="s">
        <v>557</v>
      </c>
      <c r="C478" s="2" t="s">
        <v>736</v>
      </c>
      <c r="E478" s="3">
        <v>140</v>
      </c>
      <c r="G478" s="3">
        <f t="shared" si="98"/>
        <v>14</v>
      </c>
      <c r="H478" s="3">
        <f t="shared" si="99"/>
        <v>18.48</v>
      </c>
      <c r="I478" s="3">
        <f t="shared" si="100"/>
        <v>172.48</v>
      </c>
    </row>
    <row r="479" spans="1:11" x14ac:dyDescent="0.2">
      <c r="A479" s="19" t="s">
        <v>724</v>
      </c>
      <c r="B479" s="2" t="s">
        <v>557</v>
      </c>
      <c r="E479" s="3">
        <v>140</v>
      </c>
      <c r="G479" s="3">
        <f t="shared" ref="G479:G505" si="103">E479*0.1</f>
        <v>14</v>
      </c>
      <c r="H479" s="3">
        <f t="shared" ref="H479:H505" si="104">(E479+G479)*0.12</f>
        <v>18.48</v>
      </c>
      <c r="I479" s="3">
        <f t="shared" ref="I479:I505" si="105">E479+G479+H479</f>
        <v>172.48</v>
      </c>
    </row>
    <row r="480" spans="1:11" x14ac:dyDescent="0.2">
      <c r="A480" s="19" t="s">
        <v>725</v>
      </c>
      <c r="B480" s="2" t="s">
        <v>600</v>
      </c>
      <c r="E480" s="3">
        <v>150</v>
      </c>
      <c r="G480" s="3">
        <f t="shared" si="103"/>
        <v>15</v>
      </c>
      <c r="H480" s="3">
        <f t="shared" si="104"/>
        <v>19.8</v>
      </c>
      <c r="I480" s="3">
        <f t="shared" si="105"/>
        <v>184.8</v>
      </c>
    </row>
    <row r="481" spans="1:9" x14ac:dyDescent="0.2">
      <c r="A481" s="19" t="s">
        <v>726</v>
      </c>
      <c r="B481" s="2" t="s">
        <v>600</v>
      </c>
      <c r="E481" s="3">
        <v>250</v>
      </c>
      <c r="G481" s="3">
        <f t="shared" si="103"/>
        <v>25</v>
      </c>
      <c r="H481" s="3">
        <f t="shared" si="104"/>
        <v>33</v>
      </c>
      <c r="I481" s="3">
        <f t="shared" si="105"/>
        <v>308</v>
      </c>
    </row>
    <row r="482" spans="1:9" x14ac:dyDescent="0.2">
      <c r="A482" s="19" t="s">
        <v>722</v>
      </c>
      <c r="B482" s="2" t="s">
        <v>600</v>
      </c>
      <c r="E482" s="3">
        <f>75*2</f>
        <v>150</v>
      </c>
      <c r="G482" s="3">
        <f t="shared" si="103"/>
        <v>15</v>
      </c>
      <c r="H482" s="3">
        <f t="shared" si="104"/>
        <v>19.8</v>
      </c>
      <c r="I482" s="3">
        <f t="shared" si="105"/>
        <v>184.8</v>
      </c>
    </row>
    <row r="483" spans="1:9" x14ac:dyDescent="0.2">
      <c r="A483" s="19" t="s">
        <v>719</v>
      </c>
      <c r="B483" s="2" t="s">
        <v>735</v>
      </c>
      <c r="C483" s="2" t="s">
        <v>753</v>
      </c>
      <c r="E483" s="3">
        <f>50</f>
        <v>50</v>
      </c>
      <c r="G483" s="3">
        <f t="shared" si="103"/>
        <v>5</v>
      </c>
      <c r="H483" s="3">
        <f t="shared" si="104"/>
        <v>6.6</v>
      </c>
      <c r="I483" s="3">
        <f t="shared" si="105"/>
        <v>61.6</v>
      </c>
    </row>
    <row r="484" spans="1:9" x14ac:dyDescent="0.2">
      <c r="A484" s="19" t="s">
        <v>424</v>
      </c>
      <c r="B484" s="2" t="s">
        <v>557</v>
      </c>
      <c r="E484" s="3">
        <v>110</v>
      </c>
      <c r="G484" s="3">
        <f t="shared" si="103"/>
        <v>11</v>
      </c>
      <c r="H484" s="3">
        <f t="shared" si="104"/>
        <v>14.52</v>
      </c>
      <c r="I484" s="3">
        <f t="shared" si="105"/>
        <v>135.52000000000001</v>
      </c>
    </row>
    <row r="485" spans="1:9" x14ac:dyDescent="0.2">
      <c r="A485" s="19" t="s">
        <v>423</v>
      </c>
      <c r="B485" s="2" t="s">
        <v>557</v>
      </c>
      <c r="E485" s="3">
        <v>75</v>
      </c>
      <c r="G485" s="3">
        <f t="shared" si="103"/>
        <v>7.5</v>
      </c>
      <c r="H485" s="3">
        <f t="shared" si="104"/>
        <v>9.9</v>
      </c>
      <c r="I485" s="3">
        <f t="shared" si="105"/>
        <v>92.4</v>
      </c>
    </row>
    <row r="486" spans="1:9" x14ac:dyDescent="0.2">
      <c r="A486" s="19" t="s">
        <v>425</v>
      </c>
      <c r="B486" s="2" t="s">
        <v>557</v>
      </c>
      <c r="E486" s="3">
        <v>80</v>
      </c>
      <c r="G486" s="3">
        <f t="shared" si="103"/>
        <v>8</v>
      </c>
      <c r="H486" s="3">
        <f t="shared" si="104"/>
        <v>10.559999999999999</v>
      </c>
      <c r="I486" s="3">
        <f t="shared" si="105"/>
        <v>98.56</v>
      </c>
    </row>
    <row r="487" spans="1:9" x14ac:dyDescent="0.2">
      <c r="A487" s="19" t="s">
        <v>426</v>
      </c>
      <c r="B487" s="2" t="s">
        <v>557</v>
      </c>
      <c r="E487" s="3">
        <v>80</v>
      </c>
      <c r="G487" s="3">
        <f t="shared" si="103"/>
        <v>8</v>
      </c>
      <c r="H487" s="3">
        <f t="shared" si="104"/>
        <v>10.559999999999999</v>
      </c>
      <c r="I487" s="3">
        <f t="shared" si="105"/>
        <v>98.56</v>
      </c>
    </row>
    <row r="488" spans="1:9" x14ac:dyDescent="0.2">
      <c r="A488" s="19" t="s">
        <v>427</v>
      </c>
      <c r="B488" s="2" t="s">
        <v>557</v>
      </c>
      <c r="E488" s="3">
        <v>23</v>
      </c>
      <c r="G488" s="3">
        <f t="shared" si="103"/>
        <v>2.3000000000000003</v>
      </c>
      <c r="H488" s="3">
        <f t="shared" si="104"/>
        <v>3.036</v>
      </c>
      <c r="I488" s="3">
        <f t="shared" si="105"/>
        <v>28.336000000000002</v>
      </c>
    </row>
    <row r="489" spans="1:9" x14ac:dyDescent="0.2">
      <c r="A489" s="19" t="s">
        <v>428</v>
      </c>
      <c r="B489" s="2" t="s">
        <v>557</v>
      </c>
      <c r="E489" s="3">
        <v>29</v>
      </c>
      <c r="G489" s="3">
        <f t="shared" si="103"/>
        <v>2.9000000000000004</v>
      </c>
      <c r="H489" s="3">
        <f t="shared" si="104"/>
        <v>3.8279999999999998</v>
      </c>
      <c r="I489" s="3">
        <f t="shared" si="105"/>
        <v>35.728000000000002</v>
      </c>
    </row>
    <row r="490" spans="1:9" x14ac:dyDescent="0.2">
      <c r="A490" s="19" t="s">
        <v>429</v>
      </c>
      <c r="B490" s="2" t="s">
        <v>557</v>
      </c>
      <c r="E490" s="3">
        <v>19</v>
      </c>
      <c r="G490" s="3">
        <f t="shared" si="103"/>
        <v>1.9000000000000001</v>
      </c>
      <c r="H490" s="3">
        <f t="shared" si="104"/>
        <v>2.5079999999999996</v>
      </c>
      <c r="I490" s="3">
        <f t="shared" si="105"/>
        <v>23.407999999999998</v>
      </c>
    </row>
    <row r="491" spans="1:9" x14ac:dyDescent="0.2">
      <c r="A491" s="19" t="s">
        <v>727</v>
      </c>
      <c r="B491" s="2" t="s">
        <v>751</v>
      </c>
      <c r="C491" s="2" t="s">
        <v>752</v>
      </c>
      <c r="E491" s="3">
        <v>195</v>
      </c>
      <c r="G491" s="3">
        <f t="shared" si="103"/>
        <v>19.5</v>
      </c>
      <c r="H491" s="3">
        <f t="shared" si="104"/>
        <v>25.74</v>
      </c>
      <c r="I491" s="3">
        <f t="shared" si="105"/>
        <v>240.24</v>
      </c>
    </row>
    <row r="492" spans="1:9" x14ac:dyDescent="0.2">
      <c r="A492" s="19" t="s">
        <v>272</v>
      </c>
      <c r="B492" s="2" t="s">
        <v>521</v>
      </c>
      <c r="C492" s="2" t="s">
        <v>522</v>
      </c>
      <c r="E492" s="3">
        <v>190</v>
      </c>
      <c r="G492" s="3">
        <f t="shared" si="103"/>
        <v>19</v>
      </c>
      <c r="H492" s="3">
        <f t="shared" si="104"/>
        <v>25.08</v>
      </c>
      <c r="I492" s="3">
        <f t="shared" si="105"/>
        <v>234.07999999999998</v>
      </c>
    </row>
    <row r="493" spans="1:9" x14ac:dyDescent="0.2">
      <c r="A493" s="19" t="s">
        <v>273</v>
      </c>
      <c r="B493" s="2" t="s">
        <v>523</v>
      </c>
      <c r="E493" s="3">
        <v>100</v>
      </c>
      <c r="G493" s="3">
        <f t="shared" si="103"/>
        <v>10</v>
      </c>
      <c r="H493" s="3">
        <f t="shared" si="104"/>
        <v>13.2</v>
      </c>
      <c r="I493" s="3">
        <f t="shared" si="105"/>
        <v>123.2</v>
      </c>
    </row>
    <row r="494" spans="1:9" x14ac:dyDescent="0.2">
      <c r="A494" s="19" t="s">
        <v>729</v>
      </c>
      <c r="B494" s="2" t="s">
        <v>730</v>
      </c>
      <c r="E494" s="3">
        <v>175</v>
      </c>
      <c r="G494" s="3">
        <f t="shared" si="103"/>
        <v>17.5</v>
      </c>
      <c r="H494" s="3">
        <f t="shared" si="104"/>
        <v>23.099999999999998</v>
      </c>
      <c r="I494" s="3">
        <f t="shared" si="105"/>
        <v>215.6</v>
      </c>
    </row>
    <row r="495" spans="1:9" x14ac:dyDescent="0.2">
      <c r="A495" s="19" t="s">
        <v>713</v>
      </c>
      <c r="B495" s="2" t="s">
        <v>750</v>
      </c>
      <c r="E495" s="3">
        <v>500</v>
      </c>
      <c r="G495" s="3">
        <f t="shared" si="103"/>
        <v>50</v>
      </c>
      <c r="H495" s="3">
        <f t="shared" si="104"/>
        <v>66</v>
      </c>
      <c r="I495" s="3">
        <f t="shared" si="105"/>
        <v>616</v>
      </c>
    </row>
    <row r="496" spans="1:9" x14ac:dyDescent="0.2">
      <c r="A496" s="19" t="s">
        <v>728</v>
      </c>
      <c r="B496" s="2" t="s">
        <v>731</v>
      </c>
      <c r="E496" s="3">
        <v>250</v>
      </c>
      <c r="G496" s="3">
        <f t="shared" si="103"/>
        <v>25</v>
      </c>
      <c r="H496" s="3">
        <f t="shared" si="104"/>
        <v>33</v>
      </c>
      <c r="I496" s="3">
        <f t="shared" si="105"/>
        <v>308</v>
      </c>
    </row>
    <row r="497" spans="1:9" x14ac:dyDescent="0.2">
      <c r="A497" s="19" t="s">
        <v>758</v>
      </c>
      <c r="B497" s="2" t="s">
        <v>557</v>
      </c>
      <c r="E497" s="3">
        <f>2*(27+8)+21</f>
        <v>91</v>
      </c>
      <c r="G497" s="3">
        <f t="shared" si="103"/>
        <v>9.1</v>
      </c>
      <c r="H497" s="3">
        <f t="shared" si="104"/>
        <v>12.011999999999999</v>
      </c>
      <c r="I497" s="3">
        <f t="shared" si="105"/>
        <v>112.11199999999999</v>
      </c>
    </row>
    <row r="498" spans="1:9" x14ac:dyDescent="0.2">
      <c r="A498" s="19" t="s">
        <v>737</v>
      </c>
      <c r="B498" s="2" t="s">
        <v>557</v>
      </c>
      <c r="E498" s="3">
        <v>25</v>
      </c>
      <c r="G498" s="3">
        <f t="shared" si="103"/>
        <v>2.5</v>
      </c>
      <c r="H498" s="3">
        <f t="shared" si="104"/>
        <v>3.3</v>
      </c>
      <c r="I498" s="3">
        <f t="shared" si="105"/>
        <v>30.8</v>
      </c>
    </row>
    <row r="499" spans="1:9" x14ac:dyDescent="0.2">
      <c r="A499" s="19" t="s">
        <v>754</v>
      </c>
      <c r="B499" s="2" t="s">
        <v>557</v>
      </c>
      <c r="E499" s="3">
        <v>38</v>
      </c>
      <c r="G499" s="3">
        <f t="shared" ref="G499:G500" si="106">E499*0.1</f>
        <v>3.8000000000000003</v>
      </c>
      <c r="H499" s="3">
        <f t="shared" ref="H499:H500" si="107">(E499+G499)*0.12</f>
        <v>5.0159999999999991</v>
      </c>
      <c r="I499" s="3">
        <f t="shared" ref="I499:I500" si="108">E499+G499+H499</f>
        <v>46.815999999999995</v>
      </c>
    </row>
    <row r="500" spans="1:9" x14ac:dyDescent="0.2">
      <c r="A500" s="19" t="s">
        <v>755</v>
      </c>
      <c r="B500" s="2" t="s">
        <v>557</v>
      </c>
      <c r="E500" s="3">
        <f>2*27</f>
        <v>54</v>
      </c>
      <c r="G500" s="3">
        <f t="shared" si="106"/>
        <v>5.4</v>
      </c>
      <c r="H500" s="3">
        <f t="shared" si="107"/>
        <v>7.1279999999999992</v>
      </c>
      <c r="I500" s="3">
        <f t="shared" si="108"/>
        <v>66.527999999999992</v>
      </c>
    </row>
    <row r="501" spans="1:9" x14ac:dyDescent="0.2">
      <c r="A501" s="19" t="s">
        <v>756</v>
      </c>
      <c r="B501" s="2" t="s">
        <v>557</v>
      </c>
      <c r="E501" s="3">
        <f>2*15</f>
        <v>30</v>
      </c>
      <c r="G501" s="3">
        <f t="shared" si="103"/>
        <v>3</v>
      </c>
      <c r="H501" s="3">
        <f t="shared" si="104"/>
        <v>3.96</v>
      </c>
      <c r="I501" s="3">
        <f t="shared" si="105"/>
        <v>36.96</v>
      </c>
    </row>
    <row r="502" spans="1:9" x14ac:dyDescent="0.2">
      <c r="A502" s="19" t="s">
        <v>738</v>
      </c>
      <c r="B502" s="2" t="s">
        <v>557</v>
      </c>
      <c r="E502" s="3">
        <f>2*24</f>
        <v>48</v>
      </c>
      <c r="G502" s="3">
        <f t="shared" si="103"/>
        <v>4.8000000000000007</v>
      </c>
      <c r="H502" s="3">
        <f t="shared" si="104"/>
        <v>6.3359999999999994</v>
      </c>
      <c r="I502" s="3">
        <f t="shared" si="105"/>
        <v>59.135999999999996</v>
      </c>
    </row>
    <row r="503" spans="1:9" x14ac:dyDescent="0.2">
      <c r="A503" s="19" t="s">
        <v>739</v>
      </c>
      <c r="B503" s="2" t="s">
        <v>557</v>
      </c>
      <c r="E503" s="3">
        <v>55</v>
      </c>
      <c r="G503" s="3">
        <f t="shared" si="103"/>
        <v>5.5</v>
      </c>
      <c r="H503" s="3">
        <f t="shared" si="104"/>
        <v>7.26</v>
      </c>
      <c r="I503" s="3">
        <f t="shared" si="105"/>
        <v>67.760000000000005</v>
      </c>
    </row>
    <row r="504" spans="1:9" x14ac:dyDescent="0.2">
      <c r="A504" s="19" t="s">
        <v>757</v>
      </c>
      <c r="B504" s="2" t="s">
        <v>557</v>
      </c>
      <c r="E504" s="3">
        <v>27</v>
      </c>
      <c r="G504" s="3">
        <f t="shared" ref="G504" si="109">E504*0.1</f>
        <v>2.7</v>
      </c>
      <c r="H504" s="3">
        <f t="shared" ref="H504" si="110">(E504+G504)*0.12</f>
        <v>3.5639999999999996</v>
      </c>
      <c r="I504" s="3">
        <f t="shared" ref="I504" si="111">E504+G504+H504</f>
        <v>33.263999999999996</v>
      </c>
    </row>
    <row r="505" spans="1:9" x14ac:dyDescent="0.2">
      <c r="A505" s="19" t="s">
        <v>720</v>
      </c>
      <c r="B505" s="2" t="s">
        <v>600</v>
      </c>
      <c r="E505" s="3">
        <v>40</v>
      </c>
      <c r="G505" s="3">
        <f t="shared" si="103"/>
        <v>4</v>
      </c>
      <c r="H505" s="3">
        <f t="shared" si="104"/>
        <v>5.2799999999999994</v>
      </c>
      <c r="I505" s="3">
        <f t="shared" si="105"/>
        <v>49.28</v>
      </c>
    </row>
    <row r="506" spans="1:9" x14ac:dyDescent="0.2">
      <c r="A506" s="19" t="s">
        <v>19</v>
      </c>
      <c r="B506" s="2" t="s">
        <v>732</v>
      </c>
      <c r="C506" s="2" t="s">
        <v>732</v>
      </c>
      <c r="D506" s="3">
        <v>550</v>
      </c>
      <c r="E506" s="3">
        <f>D506*0.74</f>
        <v>407</v>
      </c>
      <c r="G506" s="3">
        <f t="shared" ref="G506:G524" si="112">E506*0.1</f>
        <v>40.700000000000003</v>
      </c>
      <c r="H506" s="3">
        <f t="shared" ref="H506:H524" si="113">(E506+G506)*0.12</f>
        <v>53.723999999999997</v>
      </c>
      <c r="I506" s="3">
        <f t="shared" ref="I506:I524" si="114">E506+G506+H506</f>
        <v>501.42399999999998</v>
      </c>
    </row>
    <row r="507" spans="1:9" x14ac:dyDescent="0.2">
      <c r="A507" s="19" t="s">
        <v>20</v>
      </c>
      <c r="D507" s="3" t="s">
        <v>575</v>
      </c>
      <c r="E507" s="3">
        <v>0</v>
      </c>
      <c r="G507" s="3">
        <f t="shared" si="112"/>
        <v>0</v>
      </c>
      <c r="H507" s="3">
        <f t="shared" si="113"/>
        <v>0</v>
      </c>
      <c r="I507" s="3">
        <f t="shared" si="114"/>
        <v>0</v>
      </c>
    </row>
    <row r="508" spans="1:9" x14ac:dyDescent="0.2">
      <c r="A508" s="19" t="s">
        <v>743</v>
      </c>
      <c r="B508" s="2" t="s">
        <v>557</v>
      </c>
      <c r="E508" s="3">
        <f>2*465</f>
        <v>930</v>
      </c>
      <c r="G508" s="3">
        <f t="shared" si="112"/>
        <v>93</v>
      </c>
      <c r="H508" s="3">
        <f t="shared" si="113"/>
        <v>122.75999999999999</v>
      </c>
      <c r="I508" s="3">
        <f t="shared" si="114"/>
        <v>1145.76</v>
      </c>
    </row>
    <row r="509" spans="1:9" x14ac:dyDescent="0.2">
      <c r="A509" s="19" t="s">
        <v>740</v>
      </c>
      <c r="B509" s="2" t="s">
        <v>557</v>
      </c>
      <c r="E509" s="3">
        <f>2*45</f>
        <v>90</v>
      </c>
      <c r="G509" s="3">
        <f t="shared" ref="G509:G510" si="115">E509*0.1</f>
        <v>9</v>
      </c>
      <c r="H509" s="3">
        <f t="shared" ref="H509:H510" si="116">(E509+G509)*0.12</f>
        <v>11.879999999999999</v>
      </c>
      <c r="I509" s="3">
        <f t="shared" ref="I509:I510" si="117">E509+G509+H509</f>
        <v>110.88</v>
      </c>
    </row>
    <row r="510" spans="1:9" x14ac:dyDescent="0.2">
      <c r="A510" s="19" t="s">
        <v>741</v>
      </c>
      <c r="B510" s="2" t="s">
        <v>557</v>
      </c>
      <c r="E510" s="3">
        <v>55</v>
      </c>
      <c r="G510" s="3">
        <f t="shared" si="115"/>
        <v>5.5</v>
      </c>
      <c r="H510" s="3">
        <f t="shared" si="116"/>
        <v>7.26</v>
      </c>
      <c r="I510" s="3">
        <f t="shared" si="117"/>
        <v>67.760000000000005</v>
      </c>
    </row>
    <row r="511" spans="1:9" x14ac:dyDescent="0.2">
      <c r="A511" s="19" t="s">
        <v>742</v>
      </c>
      <c r="B511" s="2" t="s">
        <v>600</v>
      </c>
      <c r="E511" s="3">
        <f>125</f>
        <v>125</v>
      </c>
      <c r="G511" s="3">
        <f t="shared" si="112"/>
        <v>12.5</v>
      </c>
      <c r="H511" s="3">
        <f t="shared" si="113"/>
        <v>16.5</v>
      </c>
      <c r="I511" s="3">
        <f t="shared" si="114"/>
        <v>154</v>
      </c>
    </row>
    <row r="512" spans="1:9" x14ac:dyDescent="0.2">
      <c r="A512" s="19" t="s">
        <v>767</v>
      </c>
      <c r="B512" s="2" t="s">
        <v>557</v>
      </c>
      <c r="E512" s="3">
        <f>2*22</f>
        <v>44</v>
      </c>
      <c r="G512" s="3">
        <f t="shared" ref="G512" si="118">E512*0.1</f>
        <v>4.4000000000000004</v>
      </c>
      <c r="H512" s="3">
        <f t="shared" ref="H512" si="119">(E512+G512)*0.12</f>
        <v>5.8079999999999998</v>
      </c>
      <c r="I512" s="3">
        <f t="shared" ref="I512" si="120">E512+G512+H512</f>
        <v>54.207999999999998</v>
      </c>
    </row>
    <row r="513" spans="1:11" x14ac:dyDescent="0.2">
      <c r="A513" s="19" t="s">
        <v>766</v>
      </c>
      <c r="B513" s="2" t="s">
        <v>733</v>
      </c>
      <c r="E513" s="3">
        <f>45*2</f>
        <v>90</v>
      </c>
      <c r="G513" s="3">
        <f t="shared" ref="G513:G516" si="121">E513*0.1</f>
        <v>9</v>
      </c>
      <c r="H513" s="3">
        <f t="shared" ref="H513:H516" si="122">(E513+G513)*0.12</f>
        <v>11.879999999999999</v>
      </c>
      <c r="I513" s="3">
        <f t="shared" ref="I513:I516" si="123">E513+G513+H513</f>
        <v>110.88</v>
      </c>
    </row>
    <row r="514" spans="1:11" x14ac:dyDescent="0.2">
      <c r="A514" s="19" t="s">
        <v>765</v>
      </c>
      <c r="B514" s="2" t="s">
        <v>557</v>
      </c>
      <c r="E514" s="3">
        <v>95</v>
      </c>
      <c r="G514" s="3">
        <f t="shared" si="121"/>
        <v>9.5</v>
      </c>
      <c r="H514" s="3">
        <f t="shared" si="122"/>
        <v>12.54</v>
      </c>
      <c r="I514" s="3">
        <f t="shared" si="123"/>
        <v>117.03999999999999</v>
      </c>
    </row>
    <row r="515" spans="1:11" x14ac:dyDescent="0.2">
      <c r="A515" s="19" t="s">
        <v>764</v>
      </c>
      <c r="B515" s="2" t="s">
        <v>557</v>
      </c>
      <c r="E515" s="3">
        <v>12</v>
      </c>
      <c r="G515" s="3">
        <f t="shared" si="121"/>
        <v>1.2000000000000002</v>
      </c>
      <c r="H515" s="3">
        <f t="shared" si="122"/>
        <v>1.5839999999999999</v>
      </c>
      <c r="I515" s="3">
        <f t="shared" si="123"/>
        <v>14.783999999999999</v>
      </c>
    </row>
    <row r="516" spans="1:11" x14ac:dyDescent="0.2">
      <c r="A516" s="19" t="s">
        <v>763</v>
      </c>
      <c r="B516" s="2" t="s">
        <v>557</v>
      </c>
      <c r="E516" s="3">
        <v>38</v>
      </c>
      <c r="G516" s="3">
        <f t="shared" si="121"/>
        <v>3.8000000000000003</v>
      </c>
      <c r="H516" s="3">
        <f t="shared" si="122"/>
        <v>5.0159999999999991</v>
      </c>
      <c r="I516" s="3">
        <f t="shared" si="123"/>
        <v>46.815999999999995</v>
      </c>
    </row>
    <row r="517" spans="1:11" x14ac:dyDescent="0.2">
      <c r="A517" s="19" t="s">
        <v>762</v>
      </c>
      <c r="B517" s="2" t="s">
        <v>557</v>
      </c>
      <c r="E517" s="3">
        <v>38</v>
      </c>
      <c r="G517" s="3">
        <f t="shared" ref="G517" si="124">E517*0.1</f>
        <v>3.8000000000000003</v>
      </c>
      <c r="H517" s="3">
        <f t="shared" ref="H517" si="125">(E517+G517)*0.12</f>
        <v>5.0159999999999991</v>
      </c>
      <c r="I517" s="3">
        <f t="shared" ref="I517" si="126">E517+G517+H517</f>
        <v>46.815999999999995</v>
      </c>
    </row>
    <row r="518" spans="1:11" x14ac:dyDescent="0.2">
      <c r="A518" s="19" t="s">
        <v>746</v>
      </c>
      <c r="B518" s="2" t="s">
        <v>745</v>
      </c>
      <c r="E518" s="3">
        <v>150</v>
      </c>
      <c r="G518" s="3">
        <f t="shared" ref="G518" si="127">E518*0.1</f>
        <v>15</v>
      </c>
      <c r="H518" s="3">
        <f t="shared" ref="H518" si="128">(E518+G518)*0.12</f>
        <v>19.8</v>
      </c>
      <c r="I518" s="3">
        <f t="shared" ref="I518" si="129">E518+G518+H518</f>
        <v>184.8</v>
      </c>
    </row>
    <row r="519" spans="1:11" x14ac:dyDescent="0.2">
      <c r="A519" s="19" t="s">
        <v>760</v>
      </c>
      <c r="B519" s="2" t="s">
        <v>557</v>
      </c>
      <c r="E519" s="3">
        <f>15+10</f>
        <v>25</v>
      </c>
      <c r="G519" s="3">
        <f t="shared" ref="G519" si="130">E519*0.1</f>
        <v>2.5</v>
      </c>
      <c r="H519" s="3">
        <f t="shared" ref="H519" si="131">(E519+G519)*0.12</f>
        <v>3.3</v>
      </c>
      <c r="I519" s="3">
        <f t="shared" ref="I519" si="132">E519+G519+H519</f>
        <v>30.8</v>
      </c>
    </row>
    <row r="520" spans="1:11" x14ac:dyDescent="0.2">
      <c r="A520" s="19" t="s">
        <v>759</v>
      </c>
      <c r="B520" s="2" t="s">
        <v>557</v>
      </c>
      <c r="E520" s="3">
        <f>32+15</f>
        <v>47</v>
      </c>
      <c r="G520" s="3">
        <f t="shared" ref="G520" si="133">E520*0.1</f>
        <v>4.7</v>
      </c>
      <c r="H520" s="3">
        <f t="shared" ref="H520" si="134">(E520+G520)*0.12</f>
        <v>6.2039999999999997</v>
      </c>
      <c r="I520" s="3">
        <f t="shared" ref="I520" si="135">E520+G520+H520</f>
        <v>57.904000000000003</v>
      </c>
    </row>
    <row r="521" spans="1:11" x14ac:dyDescent="0.2">
      <c r="A521" s="19" t="s">
        <v>749</v>
      </c>
      <c r="B521" s="2" t="s">
        <v>747</v>
      </c>
      <c r="C521" s="2" t="s">
        <v>748</v>
      </c>
      <c r="E521" s="3">
        <v>80</v>
      </c>
      <c r="G521" s="3">
        <f t="shared" si="112"/>
        <v>8</v>
      </c>
      <c r="H521" s="3">
        <f t="shared" si="113"/>
        <v>10.559999999999999</v>
      </c>
      <c r="I521" s="3">
        <f t="shared" si="114"/>
        <v>98.56</v>
      </c>
    </row>
    <row r="522" spans="1:11" x14ac:dyDescent="0.2">
      <c r="A522" s="19" t="s">
        <v>718</v>
      </c>
      <c r="B522" s="2" t="s">
        <v>717</v>
      </c>
      <c r="D522" s="3">
        <f>2*24*180*4*0.12</f>
        <v>4147.2</v>
      </c>
      <c r="E522" s="3">
        <f t="shared" ref="E522" si="136">D522*0.74</f>
        <v>3068.9279999999999</v>
      </c>
      <c r="G522" s="3">
        <f t="shared" ref="G522" si="137">E522*0.1</f>
        <v>306.89280000000002</v>
      </c>
      <c r="H522" s="3">
        <f t="shared" ref="H522" si="138">(E522+G522)*0.12</f>
        <v>405.09849599999995</v>
      </c>
      <c r="I522" s="3">
        <f t="shared" ref="I522" si="139">E522+G522+H522</f>
        <v>3780.919296</v>
      </c>
    </row>
    <row r="523" spans="1:11" x14ac:dyDescent="0.2">
      <c r="A523" s="19" t="s">
        <v>715</v>
      </c>
      <c r="B523" s="2" t="s">
        <v>178</v>
      </c>
      <c r="E523" s="3">
        <v>500</v>
      </c>
      <c r="G523" s="3">
        <f t="shared" ref="G523" si="140">E523*0.1</f>
        <v>50</v>
      </c>
      <c r="H523" s="3">
        <f t="shared" ref="H523" si="141">(E523+G523)*0.12</f>
        <v>66</v>
      </c>
      <c r="I523" s="3">
        <f t="shared" ref="I523" si="142">E523+G523+H523</f>
        <v>616</v>
      </c>
    </row>
    <row r="524" spans="1:11" x14ac:dyDescent="0.2">
      <c r="A524" s="27" t="s">
        <v>734</v>
      </c>
      <c r="B524" s="20" t="s">
        <v>768</v>
      </c>
      <c r="C524" s="20">
        <v>13575</v>
      </c>
      <c r="D524" s="7"/>
      <c r="E524" s="7">
        <f>8*24</f>
        <v>192</v>
      </c>
      <c r="F524" s="7"/>
      <c r="G524" s="7">
        <f t="shared" si="112"/>
        <v>19.200000000000003</v>
      </c>
      <c r="H524" s="7">
        <f t="shared" si="113"/>
        <v>25.343999999999998</v>
      </c>
      <c r="I524" s="7">
        <f t="shared" si="114"/>
        <v>236.54399999999998</v>
      </c>
    </row>
    <row r="525" spans="1:11" x14ac:dyDescent="0.2">
      <c r="I525" s="8">
        <f>SUM(I477:I524)</f>
        <v>11212.343296000001</v>
      </c>
      <c r="J525" s="4"/>
      <c r="K525" s="4"/>
    </row>
    <row r="528" spans="1:11" x14ac:dyDescent="0.2">
      <c r="A528" s="28" t="s">
        <v>17</v>
      </c>
    </row>
    <row r="530" spans="1:9" x14ac:dyDescent="0.2">
      <c r="A530" s="19" t="s">
        <v>222</v>
      </c>
      <c r="B530" s="2" t="s">
        <v>209</v>
      </c>
      <c r="C530" s="2">
        <v>22003</v>
      </c>
      <c r="E530" s="3">
        <v>195</v>
      </c>
      <c r="G530" s="3">
        <f t="shared" ref="G530:G557" si="143">E530*0.1</f>
        <v>19.5</v>
      </c>
      <c r="H530" s="3">
        <f t="shared" ref="H530:H557" si="144">(E530+G530)*0.12</f>
        <v>25.74</v>
      </c>
      <c r="I530" s="3">
        <f t="shared" ref="I530:I557" si="145">E530+G530+H530</f>
        <v>240.24</v>
      </c>
    </row>
    <row r="531" spans="1:9" x14ac:dyDescent="0.2">
      <c r="A531" s="19" t="s">
        <v>224</v>
      </c>
      <c r="B531" s="2" t="s">
        <v>209</v>
      </c>
      <c r="C531" s="2">
        <v>22008</v>
      </c>
      <c r="E531" s="3">
        <v>75</v>
      </c>
      <c r="G531" s="3">
        <f t="shared" si="143"/>
        <v>7.5</v>
      </c>
      <c r="H531" s="3">
        <f t="shared" si="144"/>
        <v>9.9</v>
      </c>
      <c r="I531" s="3">
        <f t="shared" si="145"/>
        <v>92.4</v>
      </c>
    </row>
    <row r="532" spans="1:9" x14ac:dyDescent="0.2">
      <c r="A532" s="19" t="s">
        <v>223</v>
      </c>
      <c r="B532" s="2" t="s">
        <v>138</v>
      </c>
      <c r="D532" s="3">
        <v>150</v>
      </c>
      <c r="E532" s="3">
        <f>D532*0.74</f>
        <v>111</v>
      </c>
      <c r="G532" s="3">
        <f t="shared" si="143"/>
        <v>11.100000000000001</v>
      </c>
      <c r="H532" s="3">
        <f t="shared" si="144"/>
        <v>14.651999999999999</v>
      </c>
      <c r="I532" s="3">
        <f t="shared" si="145"/>
        <v>136.75199999999998</v>
      </c>
    </row>
    <row r="533" spans="1:9" x14ac:dyDescent="0.2">
      <c r="A533" s="19" t="s">
        <v>229</v>
      </c>
      <c r="B533" s="2" t="s">
        <v>209</v>
      </c>
      <c r="C533" s="2" t="s">
        <v>228</v>
      </c>
      <c r="E533" s="3">
        <v>160</v>
      </c>
      <c r="G533" s="3">
        <f t="shared" si="143"/>
        <v>16</v>
      </c>
      <c r="H533" s="3">
        <f t="shared" si="144"/>
        <v>21.119999999999997</v>
      </c>
      <c r="I533" s="3">
        <f t="shared" si="145"/>
        <v>197.12</v>
      </c>
    </row>
    <row r="534" spans="1:9" x14ac:dyDescent="0.2">
      <c r="A534" s="19" t="s">
        <v>227</v>
      </c>
      <c r="B534" s="2" t="s">
        <v>209</v>
      </c>
      <c r="C534" s="2" t="s">
        <v>225</v>
      </c>
      <c r="E534" s="3">
        <v>140</v>
      </c>
      <c r="G534" s="3">
        <f t="shared" si="143"/>
        <v>14</v>
      </c>
      <c r="H534" s="3">
        <f t="shared" si="144"/>
        <v>18.48</v>
      </c>
      <c r="I534" s="3">
        <f t="shared" si="145"/>
        <v>172.48</v>
      </c>
    </row>
    <row r="535" spans="1:9" x14ac:dyDescent="0.2">
      <c r="A535" s="19" t="s">
        <v>226</v>
      </c>
      <c r="B535" s="2" t="s">
        <v>209</v>
      </c>
      <c r="E535" s="3">
        <v>80</v>
      </c>
      <c r="G535" s="3">
        <f t="shared" si="143"/>
        <v>8</v>
      </c>
      <c r="H535" s="3">
        <f t="shared" si="144"/>
        <v>10.559999999999999</v>
      </c>
      <c r="I535" s="3">
        <f t="shared" si="145"/>
        <v>98.56</v>
      </c>
    </row>
    <row r="536" spans="1:9" x14ac:dyDescent="0.2">
      <c r="A536" s="19" t="s">
        <v>230</v>
      </c>
      <c r="B536" s="2" t="s">
        <v>209</v>
      </c>
      <c r="C536" s="2">
        <v>10745</v>
      </c>
      <c r="E536" s="3">
        <v>220</v>
      </c>
      <c r="G536" s="3">
        <f t="shared" si="143"/>
        <v>22</v>
      </c>
      <c r="H536" s="3">
        <f t="shared" si="144"/>
        <v>29.04</v>
      </c>
      <c r="I536" s="3">
        <f t="shared" si="145"/>
        <v>271.04000000000002</v>
      </c>
    </row>
    <row r="537" spans="1:9" x14ac:dyDescent="0.2">
      <c r="A537" s="19" t="s">
        <v>232</v>
      </c>
      <c r="B537" s="2" t="s">
        <v>181</v>
      </c>
      <c r="C537" s="2" t="s">
        <v>231</v>
      </c>
      <c r="E537" s="3">
        <v>200</v>
      </c>
      <c r="G537" s="3">
        <f t="shared" si="143"/>
        <v>20</v>
      </c>
      <c r="H537" s="3">
        <f t="shared" si="144"/>
        <v>26.4</v>
      </c>
      <c r="I537" s="3">
        <f t="shared" si="145"/>
        <v>246.4</v>
      </c>
    </row>
    <row r="538" spans="1:9" x14ac:dyDescent="0.2">
      <c r="A538" s="19" t="s">
        <v>263</v>
      </c>
      <c r="B538" s="2" t="s">
        <v>181</v>
      </c>
      <c r="C538" s="2" t="s">
        <v>233</v>
      </c>
      <c r="E538" s="3">
        <v>200</v>
      </c>
      <c r="G538" s="3">
        <f t="shared" si="143"/>
        <v>20</v>
      </c>
      <c r="H538" s="3">
        <f t="shared" si="144"/>
        <v>26.4</v>
      </c>
      <c r="I538" s="3">
        <f t="shared" si="145"/>
        <v>246.4</v>
      </c>
    </row>
    <row r="539" spans="1:9" x14ac:dyDescent="0.2">
      <c r="A539" s="19" t="s">
        <v>163</v>
      </c>
      <c r="B539" s="2" t="s">
        <v>564</v>
      </c>
      <c r="E539" s="3">
        <f>135+100</f>
        <v>235</v>
      </c>
      <c r="G539" s="3">
        <f t="shared" si="143"/>
        <v>23.5</v>
      </c>
      <c r="H539" s="3">
        <f t="shared" si="144"/>
        <v>31.02</v>
      </c>
      <c r="I539" s="3">
        <f t="shared" si="145"/>
        <v>289.52</v>
      </c>
    </row>
    <row r="540" spans="1:9" x14ac:dyDescent="0.2">
      <c r="A540" s="19" t="s">
        <v>152</v>
      </c>
      <c r="B540" s="2" t="s">
        <v>557</v>
      </c>
      <c r="C540" s="2" t="s">
        <v>770</v>
      </c>
      <c r="E540" s="3">
        <v>45</v>
      </c>
      <c r="G540" s="3">
        <f t="shared" si="143"/>
        <v>4.5</v>
      </c>
      <c r="H540" s="3">
        <f t="shared" si="144"/>
        <v>5.9399999999999995</v>
      </c>
      <c r="I540" s="3">
        <f t="shared" si="145"/>
        <v>55.44</v>
      </c>
    </row>
    <row r="541" spans="1:9" x14ac:dyDescent="0.2">
      <c r="A541" s="19" t="s">
        <v>772</v>
      </c>
      <c r="B541" s="2" t="s">
        <v>771</v>
      </c>
      <c r="E541" s="3">
        <v>75</v>
      </c>
      <c r="G541" s="3">
        <f t="shared" si="143"/>
        <v>7.5</v>
      </c>
      <c r="H541" s="3">
        <f t="shared" si="144"/>
        <v>9.9</v>
      </c>
      <c r="I541" s="3">
        <f t="shared" si="145"/>
        <v>92.4</v>
      </c>
    </row>
    <row r="542" spans="1:9" x14ac:dyDescent="0.2">
      <c r="A542" s="19" t="s">
        <v>774</v>
      </c>
      <c r="B542" s="2" t="s">
        <v>138</v>
      </c>
      <c r="E542" s="3">
        <v>225</v>
      </c>
      <c r="G542" s="3">
        <f t="shared" si="143"/>
        <v>22.5</v>
      </c>
      <c r="H542" s="3">
        <f t="shared" si="144"/>
        <v>29.7</v>
      </c>
      <c r="I542" s="3">
        <f t="shared" si="145"/>
        <v>277.2</v>
      </c>
    </row>
    <row r="543" spans="1:9" x14ac:dyDescent="0.2">
      <c r="A543" s="19" t="s">
        <v>773</v>
      </c>
      <c r="B543" s="2" t="s">
        <v>779</v>
      </c>
      <c r="C543" s="2" t="s">
        <v>780</v>
      </c>
      <c r="E543" s="3">
        <v>190</v>
      </c>
      <c r="G543" s="3">
        <f t="shared" si="143"/>
        <v>19</v>
      </c>
      <c r="H543" s="3">
        <f t="shared" si="144"/>
        <v>25.08</v>
      </c>
      <c r="I543" s="3">
        <f t="shared" si="145"/>
        <v>234.07999999999998</v>
      </c>
    </row>
    <row r="544" spans="1:9" x14ac:dyDescent="0.2">
      <c r="A544" s="30" t="s">
        <v>162</v>
      </c>
      <c r="B544" s="2" t="s">
        <v>138</v>
      </c>
      <c r="E544" s="3">
        <v>150</v>
      </c>
      <c r="G544" s="3">
        <f t="shared" si="143"/>
        <v>15</v>
      </c>
      <c r="H544" s="3">
        <f t="shared" si="144"/>
        <v>19.8</v>
      </c>
      <c r="I544" s="3">
        <f t="shared" si="145"/>
        <v>184.8</v>
      </c>
    </row>
    <row r="545" spans="1:11" x14ac:dyDescent="0.2">
      <c r="A545" s="30" t="s">
        <v>161</v>
      </c>
      <c r="B545" s="2" t="s">
        <v>138</v>
      </c>
      <c r="E545" s="3">
        <v>150</v>
      </c>
      <c r="G545" s="3">
        <f t="shared" si="143"/>
        <v>15</v>
      </c>
      <c r="H545" s="3">
        <f t="shared" si="144"/>
        <v>19.8</v>
      </c>
      <c r="I545" s="3">
        <f t="shared" si="145"/>
        <v>184.8</v>
      </c>
    </row>
    <row r="546" spans="1:11" x14ac:dyDescent="0.2">
      <c r="A546" s="19" t="s">
        <v>164</v>
      </c>
      <c r="E546" s="3">
        <v>100</v>
      </c>
      <c r="G546" s="3">
        <f t="shared" si="143"/>
        <v>10</v>
      </c>
      <c r="H546" s="3">
        <f t="shared" si="144"/>
        <v>13.2</v>
      </c>
      <c r="I546" s="3">
        <f t="shared" si="145"/>
        <v>123.2</v>
      </c>
    </row>
    <row r="547" spans="1:11" x14ac:dyDescent="0.2">
      <c r="A547" s="19" t="s">
        <v>383</v>
      </c>
      <c r="B547" s="2" t="s">
        <v>138</v>
      </c>
      <c r="E547" s="3">
        <v>75</v>
      </c>
      <c r="G547" s="3">
        <f t="shared" si="143"/>
        <v>7.5</v>
      </c>
      <c r="H547" s="3">
        <f t="shared" si="144"/>
        <v>9.9</v>
      </c>
      <c r="I547" s="3">
        <f t="shared" si="145"/>
        <v>92.4</v>
      </c>
    </row>
    <row r="548" spans="1:11" x14ac:dyDescent="0.2">
      <c r="A548" s="19" t="s">
        <v>775</v>
      </c>
      <c r="B548" s="2" t="s">
        <v>564</v>
      </c>
      <c r="E548" s="3">
        <v>30</v>
      </c>
      <c r="G548" s="3">
        <f t="shared" si="143"/>
        <v>3</v>
      </c>
      <c r="H548" s="3">
        <f t="shared" si="144"/>
        <v>3.96</v>
      </c>
      <c r="I548" s="3">
        <f t="shared" si="145"/>
        <v>36.96</v>
      </c>
    </row>
    <row r="549" spans="1:11" x14ac:dyDescent="0.2">
      <c r="A549" s="19" t="s">
        <v>160</v>
      </c>
      <c r="B549" s="2" t="s">
        <v>564</v>
      </c>
      <c r="C549" s="2" t="s">
        <v>769</v>
      </c>
      <c r="E549" s="3">
        <f>25+12</f>
        <v>37</v>
      </c>
      <c r="G549" s="3">
        <f t="shared" si="143"/>
        <v>3.7</v>
      </c>
      <c r="H549" s="3">
        <f t="shared" si="144"/>
        <v>4.8840000000000003</v>
      </c>
      <c r="I549" s="3">
        <f t="shared" si="145"/>
        <v>45.584000000000003</v>
      </c>
    </row>
    <row r="550" spans="1:11" x14ac:dyDescent="0.2">
      <c r="A550" s="30" t="s">
        <v>153</v>
      </c>
      <c r="B550" s="2" t="s">
        <v>138</v>
      </c>
      <c r="E550" s="3">
        <v>300</v>
      </c>
      <c r="G550" s="3">
        <f t="shared" si="143"/>
        <v>30</v>
      </c>
      <c r="H550" s="3">
        <f t="shared" si="144"/>
        <v>39.6</v>
      </c>
      <c r="I550" s="3">
        <f t="shared" si="145"/>
        <v>369.6</v>
      </c>
    </row>
    <row r="551" spans="1:11" x14ac:dyDescent="0.2">
      <c r="A551" s="30" t="s">
        <v>156</v>
      </c>
      <c r="B551" s="2" t="s">
        <v>138</v>
      </c>
      <c r="E551" s="3">
        <v>300</v>
      </c>
      <c r="G551" s="3">
        <f t="shared" si="143"/>
        <v>30</v>
      </c>
      <c r="H551" s="3">
        <f t="shared" si="144"/>
        <v>39.6</v>
      </c>
      <c r="I551" s="3">
        <f t="shared" si="145"/>
        <v>369.6</v>
      </c>
    </row>
    <row r="552" spans="1:11" x14ac:dyDescent="0.2">
      <c r="A552" s="30" t="s">
        <v>154</v>
      </c>
      <c r="B552" s="2" t="s">
        <v>138</v>
      </c>
      <c r="E552" s="3">
        <v>150</v>
      </c>
      <c r="G552" s="3">
        <f t="shared" si="143"/>
        <v>15</v>
      </c>
      <c r="H552" s="3">
        <f t="shared" si="144"/>
        <v>19.8</v>
      </c>
      <c r="I552" s="3">
        <f t="shared" si="145"/>
        <v>184.8</v>
      </c>
    </row>
    <row r="553" spans="1:11" x14ac:dyDescent="0.2">
      <c r="A553" s="30" t="s">
        <v>155</v>
      </c>
      <c r="B553" s="2" t="s">
        <v>138</v>
      </c>
      <c r="E553" s="3">
        <v>75</v>
      </c>
      <c r="G553" s="3">
        <f t="shared" si="143"/>
        <v>7.5</v>
      </c>
      <c r="H553" s="3">
        <f t="shared" si="144"/>
        <v>9.9</v>
      </c>
      <c r="I553" s="3">
        <f t="shared" si="145"/>
        <v>92.4</v>
      </c>
    </row>
    <row r="554" spans="1:11" x14ac:dyDescent="0.2">
      <c r="A554" s="30" t="s">
        <v>157</v>
      </c>
      <c r="B554" s="2" t="s">
        <v>138</v>
      </c>
      <c r="E554" s="3">
        <v>75</v>
      </c>
      <c r="G554" s="3">
        <f t="shared" si="143"/>
        <v>7.5</v>
      </c>
      <c r="H554" s="3">
        <f t="shared" si="144"/>
        <v>9.9</v>
      </c>
      <c r="I554" s="3">
        <f t="shared" si="145"/>
        <v>92.4</v>
      </c>
    </row>
    <row r="555" spans="1:11" x14ac:dyDescent="0.2">
      <c r="A555" s="30" t="s">
        <v>158</v>
      </c>
      <c r="B555" s="2" t="s">
        <v>138</v>
      </c>
      <c r="E555" s="3">
        <v>75</v>
      </c>
      <c r="G555" s="3">
        <f t="shared" si="143"/>
        <v>7.5</v>
      </c>
      <c r="H555" s="3">
        <f t="shared" si="144"/>
        <v>9.9</v>
      </c>
      <c r="I555" s="3">
        <f t="shared" si="145"/>
        <v>92.4</v>
      </c>
    </row>
    <row r="556" spans="1:11" x14ac:dyDescent="0.2">
      <c r="A556" s="30" t="s">
        <v>159</v>
      </c>
      <c r="B556" s="2" t="s">
        <v>138</v>
      </c>
      <c r="E556" s="3">
        <v>75</v>
      </c>
      <c r="G556" s="3">
        <f t="shared" si="143"/>
        <v>7.5</v>
      </c>
      <c r="H556" s="3">
        <f t="shared" si="144"/>
        <v>9.9</v>
      </c>
      <c r="I556" s="3">
        <f t="shared" si="145"/>
        <v>92.4</v>
      </c>
    </row>
    <row r="557" spans="1:11" x14ac:dyDescent="0.2">
      <c r="A557" s="27" t="s">
        <v>146</v>
      </c>
      <c r="B557" s="20" t="s">
        <v>776</v>
      </c>
      <c r="C557" s="20">
        <v>15633</v>
      </c>
      <c r="D557" s="7"/>
      <c r="E557" s="7">
        <v>42</v>
      </c>
      <c r="F557" s="7"/>
      <c r="G557" s="7">
        <f t="shared" si="143"/>
        <v>4.2</v>
      </c>
      <c r="H557" s="7">
        <f t="shared" si="144"/>
        <v>5.5440000000000005</v>
      </c>
      <c r="I557" s="7">
        <f t="shared" si="145"/>
        <v>51.744</v>
      </c>
    </row>
    <row r="558" spans="1:11" x14ac:dyDescent="0.2">
      <c r="A558" s="30"/>
      <c r="I558" s="8">
        <f>SUM(I530:I557)</f>
        <v>4663.1199999999981</v>
      </c>
      <c r="J558" s="4"/>
      <c r="K558" s="4"/>
    </row>
    <row r="559" spans="1:11" x14ac:dyDescent="0.2">
      <c r="A559" s="30"/>
    </row>
    <row r="560" spans="1:11" x14ac:dyDescent="0.2">
      <c r="A560" s="30"/>
    </row>
    <row r="561" spans="1:9" x14ac:dyDescent="0.2">
      <c r="A561" s="32" t="s">
        <v>422</v>
      </c>
    </row>
    <row r="562" spans="1:9" x14ac:dyDescent="0.2">
      <c r="A562" s="30"/>
    </row>
    <row r="563" spans="1:9" x14ac:dyDescent="0.2">
      <c r="A563" s="19" t="s">
        <v>182</v>
      </c>
      <c r="B563" s="2" t="s">
        <v>181</v>
      </c>
      <c r="C563" s="2" t="s">
        <v>778</v>
      </c>
      <c r="E563" s="3">
        <v>2150</v>
      </c>
      <c r="G563" s="3">
        <f t="shared" ref="G563:G613" si="146">E563*0.1</f>
        <v>215</v>
      </c>
      <c r="H563" s="3">
        <f t="shared" ref="H563:H613" si="147">(E563+G563)*0.12</f>
        <v>283.8</v>
      </c>
      <c r="I563" s="3">
        <f t="shared" ref="I563:I613" si="148">E563+G563+H563</f>
        <v>2648.8</v>
      </c>
    </row>
    <row r="564" spans="1:9" x14ac:dyDescent="0.2">
      <c r="A564" s="19" t="s">
        <v>184</v>
      </c>
      <c r="B564" s="2" t="s">
        <v>181</v>
      </c>
      <c r="C564" s="2" t="s">
        <v>183</v>
      </c>
      <c r="E564" s="3">
        <v>55</v>
      </c>
      <c r="G564" s="3">
        <f t="shared" si="146"/>
        <v>5.5</v>
      </c>
      <c r="H564" s="3">
        <f t="shared" si="147"/>
        <v>7.26</v>
      </c>
      <c r="I564" s="3">
        <f t="shared" si="148"/>
        <v>67.760000000000005</v>
      </c>
    </row>
    <row r="565" spans="1:9" x14ac:dyDescent="0.2">
      <c r="A565" s="19" t="s">
        <v>191</v>
      </c>
      <c r="B565" s="2" t="s">
        <v>181</v>
      </c>
      <c r="C565" s="2" t="s">
        <v>185</v>
      </c>
      <c r="E565" s="3">
        <v>280</v>
      </c>
      <c r="G565" s="3">
        <f t="shared" si="146"/>
        <v>28</v>
      </c>
      <c r="H565" s="3">
        <f t="shared" si="147"/>
        <v>36.96</v>
      </c>
      <c r="I565" s="3">
        <f t="shared" si="148"/>
        <v>344.96</v>
      </c>
    </row>
    <row r="566" spans="1:9" x14ac:dyDescent="0.2">
      <c r="A566" s="19" t="s">
        <v>187</v>
      </c>
      <c r="B566" s="2" t="s">
        <v>181</v>
      </c>
      <c r="C566" s="2" t="s">
        <v>186</v>
      </c>
      <c r="E566" s="3">
        <v>120</v>
      </c>
      <c r="G566" s="3">
        <f t="shared" si="146"/>
        <v>12</v>
      </c>
      <c r="H566" s="3">
        <f t="shared" si="147"/>
        <v>15.84</v>
      </c>
      <c r="I566" s="3">
        <f t="shared" si="148"/>
        <v>147.84</v>
      </c>
    </row>
    <row r="567" spans="1:9" x14ac:dyDescent="0.2">
      <c r="A567" s="19" t="s">
        <v>190</v>
      </c>
      <c r="B567" s="2" t="s">
        <v>181</v>
      </c>
      <c r="C567" s="2" t="s">
        <v>188</v>
      </c>
      <c r="E567" s="3">
        <v>105</v>
      </c>
      <c r="G567" s="3">
        <f t="shared" si="146"/>
        <v>10.5</v>
      </c>
      <c r="H567" s="3">
        <f t="shared" si="147"/>
        <v>13.86</v>
      </c>
      <c r="I567" s="3">
        <f t="shared" si="148"/>
        <v>129.36000000000001</v>
      </c>
    </row>
    <row r="568" spans="1:9" x14ac:dyDescent="0.2">
      <c r="A568" s="19" t="s">
        <v>382</v>
      </c>
      <c r="B568" s="2" t="s">
        <v>181</v>
      </c>
      <c r="C568" s="2" t="s">
        <v>189</v>
      </c>
      <c r="E568" s="3">
        <v>225</v>
      </c>
      <c r="G568" s="3">
        <f t="shared" si="146"/>
        <v>22.5</v>
      </c>
      <c r="H568" s="3">
        <f t="shared" si="147"/>
        <v>29.7</v>
      </c>
      <c r="I568" s="3">
        <f t="shared" si="148"/>
        <v>277.2</v>
      </c>
    </row>
    <row r="569" spans="1:9" x14ac:dyDescent="0.2">
      <c r="A569" s="19" t="s">
        <v>207</v>
      </c>
      <c r="B569" s="2" t="s">
        <v>181</v>
      </c>
      <c r="C569" s="2" t="s">
        <v>208</v>
      </c>
      <c r="E569" s="3">
        <v>95</v>
      </c>
      <c r="G569" s="3">
        <f t="shared" si="146"/>
        <v>9.5</v>
      </c>
      <c r="H569" s="3">
        <f t="shared" si="147"/>
        <v>12.54</v>
      </c>
      <c r="I569" s="3">
        <f t="shared" si="148"/>
        <v>117.03999999999999</v>
      </c>
    </row>
    <row r="570" spans="1:9" x14ac:dyDescent="0.2">
      <c r="A570" s="19" t="s">
        <v>210</v>
      </c>
      <c r="B570" s="2" t="s">
        <v>209</v>
      </c>
      <c r="C570" s="2">
        <v>10652</v>
      </c>
      <c r="E570" s="3">
        <v>35</v>
      </c>
      <c r="G570" s="3">
        <f t="shared" si="146"/>
        <v>3.5</v>
      </c>
      <c r="H570" s="3">
        <f t="shared" si="147"/>
        <v>4.62</v>
      </c>
      <c r="I570" s="3">
        <f t="shared" si="148"/>
        <v>43.12</v>
      </c>
    </row>
    <row r="571" spans="1:9" x14ac:dyDescent="0.2">
      <c r="A571" s="19" t="s">
        <v>211</v>
      </c>
      <c r="B571" s="2" t="s">
        <v>209</v>
      </c>
      <c r="C571" s="2">
        <v>10654</v>
      </c>
      <c r="E571" s="3">
        <v>70</v>
      </c>
      <c r="G571" s="3">
        <f t="shared" si="146"/>
        <v>7</v>
      </c>
      <c r="H571" s="3">
        <f t="shared" si="147"/>
        <v>9.24</v>
      </c>
      <c r="I571" s="3">
        <f t="shared" si="148"/>
        <v>86.24</v>
      </c>
    </row>
    <row r="572" spans="1:9" x14ac:dyDescent="0.2">
      <c r="A572" s="19" t="s">
        <v>212</v>
      </c>
      <c r="B572" s="2" t="s">
        <v>209</v>
      </c>
      <c r="C572" s="2">
        <v>10410</v>
      </c>
      <c r="E572" s="3">
        <v>5</v>
      </c>
      <c r="G572" s="3">
        <f t="shared" si="146"/>
        <v>0.5</v>
      </c>
      <c r="H572" s="3">
        <f t="shared" si="147"/>
        <v>0.65999999999999992</v>
      </c>
      <c r="I572" s="3">
        <f t="shared" si="148"/>
        <v>6.16</v>
      </c>
    </row>
    <row r="573" spans="1:9" x14ac:dyDescent="0.2">
      <c r="A573" s="19" t="s">
        <v>213</v>
      </c>
      <c r="B573" s="2" t="s">
        <v>181</v>
      </c>
      <c r="C573" s="2" t="s">
        <v>214</v>
      </c>
      <c r="E573" s="3">
        <v>120</v>
      </c>
      <c r="G573" s="3">
        <f t="shared" si="146"/>
        <v>12</v>
      </c>
      <c r="H573" s="3">
        <f t="shared" si="147"/>
        <v>15.84</v>
      </c>
      <c r="I573" s="3">
        <f t="shared" si="148"/>
        <v>147.84</v>
      </c>
    </row>
    <row r="574" spans="1:9" x14ac:dyDescent="0.2">
      <c r="A574" s="19" t="s">
        <v>220</v>
      </c>
      <c r="B574" s="2" t="s">
        <v>209</v>
      </c>
      <c r="C574" s="2">
        <v>10660</v>
      </c>
      <c r="E574" s="3">
        <v>75</v>
      </c>
      <c r="G574" s="3">
        <f t="shared" si="146"/>
        <v>7.5</v>
      </c>
      <c r="H574" s="3">
        <f t="shared" si="147"/>
        <v>9.9</v>
      </c>
      <c r="I574" s="3">
        <f t="shared" si="148"/>
        <v>92.4</v>
      </c>
    </row>
    <row r="575" spans="1:9" x14ac:dyDescent="0.2">
      <c r="A575" s="19" t="s">
        <v>218</v>
      </c>
      <c r="B575" s="2" t="s">
        <v>209</v>
      </c>
      <c r="C575" s="2">
        <v>10662</v>
      </c>
      <c r="E575" s="3">
        <v>70</v>
      </c>
      <c r="G575" s="3">
        <f t="shared" si="146"/>
        <v>7</v>
      </c>
      <c r="H575" s="3">
        <f t="shared" si="147"/>
        <v>9.24</v>
      </c>
      <c r="I575" s="3">
        <f t="shared" si="148"/>
        <v>86.24</v>
      </c>
    </row>
    <row r="576" spans="1:9" x14ac:dyDescent="0.2">
      <c r="A576" s="19" t="s">
        <v>219</v>
      </c>
      <c r="B576" s="2" t="s">
        <v>209</v>
      </c>
      <c r="C576" s="2">
        <v>10663</v>
      </c>
      <c r="E576" s="3">
        <v>30</v>
      </c>
      <c r="G576" s="3">
        <f t="shared" si="146"/>
        <v>3</v>
      </c>
      <c r="H576" s="3">
        <f t="shared" si="147"/>
        <v>3.96</v>
      </c>
      <c r="I576" s="3">
        <f t="shared" si="148"/>
        <v>36.96</v>
      </c>
    </row>
    <row r="577" spans="1:9" x14ac:dyDescent="0.2">
      <c r="A577" s="19" t="s">
        <v>221</v>
      </c>
      <c r="B577" s="2" t="s">
        <v>138</v>
      </c>
      <c r="E577" s="3">
        <v>35</v>
      </c>
      <c r="G577" s="3">
        <f t="shared" si="146"/>
        <v>3.5</v>
      </c>
      <c r="H577" s="3">
        <f t="shared" si="147"/>
        <v>4.62</v>
      </c>
      <c r="I577" s="3">
        <f t="shared" si="148"/>
        <v>43.12</v>
      </c>
    </row>
    <row r="578" spans="1:9" x14ac:dyDescent="0.2">
      <c r="A578" s="19" t="s">
        <v>235</v>
      </c>
      <c r="B578" s="2" t="s">
        <v>181</v>
      </c>
      <c r="C578" s="2" t="s">
        <v>234</v>
      </c>
      <c r="E578" s="3">
        <v>750</v>
      </c>
      <c r="G578" s="3">
        <f t="shared" si="146"/>
        <v>75</v>
      </c>
      <c r="H578" s="3">
        <f t="shared" si="147"/>
        <v>99</v>
      </c>
      <c r="I578" s="3">
        <f t="shared" si="148"/>
        <v>924</v>
      </c>
    </row>
    <row r="579" spans="1:9" x14ac:dyDescent="0.2">
      <c r="A579" s="19" t="s">
        <v>236</v>
      </c>
      <c r="B579" s="2" t="s">
        <v>138</v>
      </c>
      <c r="E579" s="3">
        <v>50</v>
      </c>
      <c r="G579" s="3">
        <f t="shared" si="146"/>
        <v>5</v>
      </c>
      <c r="H579" s="3">
        <f t="shared" si="147"/>
        <v>6.6</v>
      </c>
      <c r="I579" s="3">
        <f t="shared" si="148"/>
        <v>61.6</v>
      </c>
    </row>
    <row r="580" spans="1:9" x14ac:dyDescent="0.2">
      <c r="A580" s="19" t="s">
        <v>237</v>
      </c>
      <c r="B580" s="2" t="s">
        <v>181</v>
      </c>
      <c r="C580" s="2" t="s">
        <v>238</v>
      </c>
      <c r="E580" s="3">
        <v>70</v>
      </c>
      <c r="G580" s="3">
        <f t="shared" si="146"/>
        <v>7</v>
      </c>
      <c r="H580" s="3">
        <f t="shared" si="147"/>
        <v>9.24</v>
      </c>
      <c r="I580" s="3">
        <f t="shared" si="148"/>
        <v>86.24</v>
      </c>
    </row>
    <row r="581" spans="1:9" x14ac:dyDescent="0.2">
      <c r="A581" s="19" t="s">
        <v>808</v>
      </c>
      <c r="B581" s="36" t="s">
        <v>810</v>
      </c>
      <c r="C581" s="36" t="s">
        <v>809</v>
      </c>
      <c r="E581" s="3">
        <v>300</v>
      </c>
      <c r="G581" s="3">
        <f t="shared" si="146"/>
        <v>30</v>
      </c>
      <c r="H581" s="3">
        <f t="shared" si="147"/>
        <v>39.6</v>
      </c>
      <c r="I581" s="3">
        <f t="shared" si="148"/>
        <v>369.6</v>
      </c>
    </row>
    <row r="582" spans="1:9" x14ac:dyDescent="0.2">
      <c r="A582" s="19" t="s">
        <v>811</v>
      </c>
      <c r="B582" s="2" t="s">
        <v>138</v>
      </c>
      <c r="D582" s="3">
        <v>50</v>
      </c>
      <c r="E582" s="3">
        <f>D582*0.74</f>
        <v>37</v>
      </c>
      <c r="G582" s="3">
        <f t="shared" ref="G582" si="149">E582*0.1</f>
        <v>3.7</v>
      </c>
      <c r="H582" s="3">
        <f t="shared" ref="H582" si="150">(E582+G582)*0.12</f>
        <v>4.8840000000000003</v>
      </c>
      <c r="I582" s="3">
        <f t="shared" ref="I582" si="151">E582+G582+H582</f>
        <v>45.584000000000003</v>
      </c>
    </row>
    <row r="583" spans="1:9" x14ac:dyDescent="0.2">
      <c r="A583" s="19" t="s">
        <v>439</v>
      </c>
      <c r="B583" s="2" t="s">
        <v>181</v>
      </c>
      <c r="C583" s="2" t="s">
        <v>781</v>
      </c>
      <c r="E583" s="3">
        <v>93</v>
      </c>
      <c r="G583" s="3">
        <f t="shared" si="146"/>
        <v>9.3000000000000007</v>
      </c>
      <c r="H583" s="3">
        <f t="shared" si="147"/>
        <v>12.276</v>
      </c>
      <c r="I583" s="3">
        <f t="shared" si="148"/>
        <v>114.57599999999999</v>
      </c>
    </row>
    <row r="584" spans="1:9" x14ac:dyDescent="0.2">
      <c r="A584" s="19" t="s">
        <v>782</v>
      </c>
      <c r="B584" s="2" t="s">
        <v>138</v>
      </c>
      <c r="E584" s="3">
        <v>35</v>
      </c>
      <c r="G584" s="3">
        <f t="shared" si="146"/>
        <v>3.5</v>
      </c>
      <c r="H584" s="3">
        <f t="shared" si="147"/>
        <v>4.62</v>
      </c>
      <c r="I584" s="3">
        <f t="shared" si="148"/>
        <v>43.12</v>
      </c>
    </row>
    <row r="585" spans="1:9" x14ac:dyDescent="0.2">
      <c r="A585" s="19" t="s">
        <v>239</v>
      </c>
      <c r="B585" s="2" t="s">
        <v>138</v>
      </c>
      <c r="E585" s="3">
        <v>75</v>
      </c>
      <c r="G585" s="3">
        <f t="shared" si="146"/>
        <v>7.5</v>
      </c>
      <c r="H585" s="3">
        <f t="shared" si="147"/>
        <v>9.9</v>
      </c>
      <c r="I585" s="3">
        <f t="shared" si="148"/>
        <v>92.4</v>
      </c>
    </row>
    <row r="586" spans="1:9" x14ac:dyDescent="0.2">
      <c r="A586" s="19" t="s">
        <v>807</v>
      </c>
      <c r="B586" s="2" t="s">
        <v>264</v>
      </c>
      <c r="C586" s="2" t="s">
        <v>783</v>
      </c>
      <c r="E586" s="3">
        <v>750</v>
      </c>
      <c r="G586" s="3">
        <f t="shared" si="146"/>
        <v>75</v>
      </c>
      <c r="H586" s="3">
        <f t="shared" si="147"/>
        <v>99</v>
      </c>
      <c r="I586" s="3">
        <f t="shared" si="148"/>
        <v>924</v>
      </c>
    </row>
    <row r="587" spans="1:9" x14ac:dyDescent="0.2">
      <c r="A587" s="19" t="s">
        <v>192</v>
      </c>
      <c r="B587" s="2" t="s">
        <v>264</v>
      </c>
      <c r="C587" s="2" t="s">
        <v>784</v>
      </c>
      <c r="E587" s="3">
        <v>250</v>
      </c>
      <c r="G587" s="3">
        <f t="shared" si="146"/>
        <v>25</v>
      </c>
      <c r="H587" s="3">
        <f t="shared" si="147"/>
        <v>33</v>
      </c>
      <c r="I587" s="3">
        <f t="shared" si="148"/>
        <v>308</v>
      </c>
    </row>
    <row r="588" spans="1:9" x14ac:dyDescent="0.2">
      <c r="A588" s="19" t="s">
        <v>193</v>
      </c>
      <c r="B588" s="2" t="s">
        <v>264</v>
      </c>
      <c r="C588" s="2" t="s">
        <v>785</v>
      </c>
      <c r="E588" s="3">
        <v>0</v>
      </c>
      <c r="G588" s="3">
        <f t="shared" si="146"/>
        <v>0</v>
      </c>
      <c r="H588" s="3">
        <f t="shared" si="147"/>
        <v>0</v>
      </c>
      <c r="I588" s="3">
        <f t="shared" si="148"/>
        <v>0</v>
      </c>
    </row>
    <row r="589" spans="1:9" x14ac:dyDescent="0.2">
      <c r="A589" s="19" t="s">
        <v>194</v>
      </c>
      <c r="B589" s="2" t="s">
        <v>806</v>
      </c>
      <c r="C589" s="2" t="s">
        <v>786</v>
      </c>
      <c r="D589" s="3">
        <v>850</v>
      </c>
      <c r="E589" s="3">
        <f>D589*0.74</f>
        <v>629</v>
      </c>
      <c r="G589" s="3">
        <f t="shared" si="146"/>
        <v>62.900000000000006</v>
      </c>
      <c r="H589" s="3">
        <f t="shared" si="147"/>
        <v>83.027999999999992</v>
      </c>
      <c r="I589" s="3">
        <f t="shared" si="148"/>
        <v>774.928</v>
      </c>
    </row>
    <row r="590" spans="1:9" x14ac:dyDescent="0.2">
      <c r="A590" s="19" t="s">
        <v>195</v>
      </c>
      <c r="B590" s="2" t="s">
        <v>138</v>
      </c>
      <c r="D590" s="3">
        <v>250</v>
      </c>
      <c r="E590" s="3">
        <f>D590*0.74</f>
        <v>185</v>
      </c>
      <c r="G590" s="3">
        <f t="shared" si="146"/>
        <v>18.5</v>
      </c>
      <c r="H590" s="3">
        <f t="shared" si="147"/>
        <v>24.419999999999998</v>
      </c>
      <c r="I590" s="3">
        <f t="shared" si="148"/>
        <v>227.92</v>
      </c>
    </row>
    <row r="591" spans="1:9" x14ac:dyDescent="0.2">
      <c r="A591" s="19" t="s">
        <v>196</v>
      </c>
      <c r="B591" s="2" t="s">
        <v>265</v>
      </c>
      <c r="C591" s="2">
        <v>165</v>
      </c>
      <c r="E591" s="3">
        <v>250</v>
      </c>
      <c r="G591" s="3">
        <f t="shared" si="146"/>
        <v>25</v>
      </c>
      <c r="H591" s="3">
        <f t="shared" si="147"/>
        <v>33</v>
      </c>
      <c r="I591" s="3">
        <f t="shared" si="148"/>
        <v>308</v>
      </c>
    </row>
    <row r="592" spans="1:9" x14ac:dyDescent="0.2">
      <c r="A592" s="19" t="s">
        <v>197</v>
      </c>
      <c r="B592" s="2" t="s">
        <v>265</v>
      </c>
      <c r="C592" s="2" t="s">
        <v>575</v>
      </c>
      <c r="E592" s="3">
        <v>0</v>
      </c>
      <c r="G592" s="3">
        <f t="shared" si="146"/>
        <v>0</v>
      </c>
      <c r="H592" s="3">
        <f t="shared" si="147"/>
        <v>0</v>
      </c>
      <c r="I592" s="3">
        <f t="shared" si="148"/>
        <v>0</v>
      </c>
    </row>
    <row r="593" spans="1:9" x14ac:dyDescent="0.2">
      <c r="A593" s="19" t="s">
        <v>792</v>
      </c>
      <c r="B593" s="2" t="s">
        <v>266</v>
      </c>
      <c r="C593" s="2" t="s">
        <v>267</v>
      </c>
      <c r="E593" s="3">
        <v>700</v>
      </c>
      <c r="G593" s="3">
        <f t="shared" si="146"/>
        <v>70</v>
      </c>
      <c r="H593" s="3">
        <f t="shared" si="147"/>
        <v>92.399999999999991</v>
      </c>
      <c r="I593" s="3">
        <f t="shared" si="148"/>
        <v>862.4</v>
      </c>
    </row>
    <row r="594" spans="1:9" x14ac:dyDescent="0.2">
      <c r="A594" s="19" t="s">
        <v>791</v>
      </c>
      <c r="B594" s="2" t="s">
        <v>266</v>
      </c>
      <c r="C594" s="2" t="s">
        <v>790</v>
      </c>
      <c r="E594" s="3">
        <v>200</v>
      </c>
      <c r="G594" s="3">
        <f t="shared" si="146"/>
        <v>20</v>
      </c>
      <c r="H594" s="3">
        <f t="shared" si="147"/>
        <v>26.4</v>
      </c>
      <c r="I594" s="3">
        <f t="shared" si="148"/>
        <v>246.4</v>
      </c>
    </row>
    <row r="595" spans="1:9" x14ac:dyDescent="0.2">
      <c r="A595" s="19" t="s">
        <v>198</v>
      </c>
      <c r="E595" s="3">
        <v>50</v>
      </c>
      <c r="G595" s="3">
        <f t="shared" si="146"/>
        <v>5</v>
      </c>
      <c r="H595" s="3">
        <f t="shared" si="147"/>
        <v>6.6</v>
      </c>
      <c r="I595" s="3">
        <f t="shared" si="148"/>
        <v>61.6</v>
      </c>
    </row>
    <row r="596" spans="1:9" x14ac:dyDescent="0.2">
      <c r="A596" s="19" t="s">
        <v>199</v>
      </c>
      <c r="B596" s="2" t="s">
        <v>138</v>
      </c>
      <c r="E596" s="3">
        <v>50</v>
      </c>
      <c r="G596" s="3">
        <f t="shared" si="146"/>
        <v>5</v>
      </c>
      <c r="H596" s="3">
        <f t="shared" si="147"/>
        <v>6.6</v>
      </c>
      <c r="I596" s="3">
        <f t="shared" si="148"/>
        <v>61.6</v>
      </c>
    </row>
    <row r="597" spans="1:9" x14ac:dyDescent="0.2">
      <c r="A597" s="19" t="s">
        <v>200</v>
      </c>
      <c r="B597" s="2" t="s">
        <v>138</v>
      </c>
      <c r="E597" s="3">
        <v>50</v>
      </c>
      <c r="G597" s="3">
        <f t="shared" si="146"/>
        <v>5</v>
      </c>
      <c r="H597" s="3">
        <f t="shared" si="147"/>
        <v>6.6</v>
      </c>
      <c r="I597" s="3">
        <f t="shared" si="148"/>
        <v>61.6</v>
      </c>
    </row>
    <row r="598" spans="1:9" x14ac:dyDescent="0.2">
      <c r="A598" s="19" t="s">
        <v>793</v>
      </c>
      <c r="B598" s="2" t="s">
        <v>138</v>
      </c>
      <c r="E598" s="3">
        <v>250</v>
      </c>
      <c r="G598" s="3">
        <f t="shared" si="146"/>
        <v>25</v>
      </c>
      <c r="H598" s="3">
        <f t="shared" si="147"/>
        <v>33</v>
      </c>
      <c r="I598" s="3">
        <f t="shared" si="148"/>
        <v>308</v>
      </c>
    </row>
    <row r="599" spans="1:9" x14ac:dyDescent="0.2">
      <c r="A599" s="19" t="s">
        <v>201</v>
      </c>
      <c r="B599" s="2" t="s">
        <v>795</v>
      </c>
      <c r="C599" s="2" t="s">
        <v>794</v>
      </c>
      <c r="E599" s="3">
        <v>725</v>
      </c>
      <c r="G599" s="3">
        <f t="shared" si="146"/>
        <v>72.5</v>
      </c>
      <c r="H599" s="3">
        <f t="shared" si="147"/>
        <v>95.7</v>
      </c>
      <c r="I599" s="3">
        <f t="shared" si="148"/>
        <v>893.2</v>
      </c>
    </row>
    <row r="600" spans="1:9" x14ac:dyDescent="0.2">
      <c r="A600" s="19" t="s">
        <v>202</v>
      </c>
      <c r="B600" s="2" t="s">
        <v>796</v>
      </c>
      <c r="C600" s="2" t="s">
        <v>797</v>
      </c>
      <c r="E600" s="3">
        <v>80</v>
      </c>
      <c r="G600" s="3">
        <f t="shared" si="146"/>
        <v>8</v>
      </c>
      <c r="H600" s="3">
        <f t="shared" si="147"/>
        <v>10.559999999999999</v>
      </c>
      <c r="I600" s="3">
        <f t="shared" si="148"/>
        <v>98.56</v>
      </c>
    </row>
    <row r="601" spans="1:9" x14ac:dyDescent="0.2">
      <c r="A601" s="19" t="s">
        <v>203</v>
      </c>
      <c r="B601" s="2" t="s">
        <v>138</v>
      </c>
      <c r="D601" s="3">
        <v>350</v>
      </c>
      <c r="E601" s="3">
        <f>D601*0.73</f>
        <v>255.5</v>
      </c>
      <c r="G601" s="3">
        <f t="shared" si="146"/>
        <v>25.55</v>
      </c>
      <c r="H601" s="3">
        <f t="shared" si="147"/>
        <v>33.725999999999999</v>
      </c>
      <c r="I601" s="3">
        <f t="shared" si="148"/>
        <v>314.77600000000001</v>
      </c>
    </row>
    <row r="602" spans="1:9" x14ac:dyDescent="0.2">
      <c r="A602" s="19" t="s">
        <v>204</v>
      </c>
      <c r="B602" s="2" t="s">
        <v>138</v>
      </c>
      <c r="E602" s="3">
        <v>250</v>
      </c>
      <c r="G602" s="3">
        <f t="shared" si="146"/>
        <v>25</v>
      </c>
      <c r="H602" s="3">
        <f t="shared" si="147"/>
        <v>33</v>
      </c>
      <c r="I602" s="3">
        <f t="shared" si="148"/>
        <v>308</v>
      </c>
    </row>
    <row r="603" spans="1:9" x14ac:dyDescent="0.2">
      <c r="A603" s="19" t="s">
        <v>205</v>
      </c>
      <c r="B603" s="2" t="s">
        <v>138</v>
      </c>
      <c r="E603" s="3">
        <v>250</v>
      </c>
      <c r="G603" s="3">
        <f t="shared" si="146"/>
        <v>25</v>
      </c>
      <c r="H603" s="3">
        <f t="shared" si="147"/>
        <v>33</v>
      </c>
      <c r="I603" s="3">
        <f t="shared" si="148"/>
        <v>308</v>
      </c>
    </row>
    <row r="604" spans="1:9" x14ac:dyDescent="0.2">
      <c r="A604" s="19" t="s">
        <v>206</v>
      </c>
      <c r="B604" s="2" t="s">
        <v>138</v>
      </c>
      <c r="E604" s="3">
        <v>750</v>
      </c>
      <c r="G604" s="3">
        <f t="shared" si="146"/>
        <v>75</v>
      </c>
      <c r="H604" s="3">
        <f t="shared" si="147"/>
        <v>99</v>
      </c>
      <c r="I604" s="3">
        <f t="shared" si="148"/>
        <v>924</v>
      </c>
    </row>
    <row r="605" spans="1:9" x14ac:dyDescent="0.2">
      <c r="A605" s="19" t="s">
        <v>217</v>
      </c>
      <c r="B605" s="2" t="s">
        <v>138</v>
      </c>
      <c r="D605" s="3">
        <v>250</v>
      </c>
      <c r="E605" s="3">
        <f>D605*0.74</f>
        <v>185</v>
      </c>
      <c r="G605" s="3">
        <f t="shared" si="146"/>
        <v>18.5</v>
      </c>
      <c r="H605" s="3">
        <f t="shared" si="147"/>
        <v>24.419999999999998</v>
      </c>
      <c r="I605" s="3">
        <f t="shared" si="148"/>
        <v>227.92</v>
      </c>
    </row>
    <row r="606" spans="1:9" x14ac:dyDescent="0.2">
      <c r="A606" s="19" t="s">
        <v>274</v>
      </c>
      <c r="B606" s="2" t="s">
        <v>275</v>
      </c>
      <c r="C606" s="2">
        <v>1034</v>
      </c>
      <c r="E606" s="3">
        <v>40</v>
      </c>
      <c r="G606" s="3">
        <f t="shared" si="146"/>
        <v>4</v>
      </c>
      <c r="H606" s="3">
        <f t="shared" si="147"/>
        <v>5.2799999999999994</v>
      </c>
      <c r="I606" s="3">
        <f t="shared" si="148"/>
        <v>49.28</v>
      </c>
    </row>
    <row r="607" spans="1:9" x14ac:dyDescent="0.2">
      <c r="A607" s="19" t="s">
        <v>787</v>
      </c>
      <c r="B607" s="2" t="s">
        <v>138</v>
      </c>
      <c r="D607" s="3">
        <v>400</v>
      </c>
      <c r="E607" s="3">
        <f>D607*0.74</f>
        <v>296</v>
      </c>
      <c r="G607" s="3">
        <f t="shared" ref="G607" si="152">E607*0.1</f>
        <v>29.6</v>
      </c>
      <c r="H607" s="3">
        <f t="shared" ref="H607" si="153">(E607+G607)*0.12</f>
        <v>39.072000000000003</v>
      </c>
      <c r="I607" s="3">
        <f t="shared" ref="I607" si="154">E607+G607+H607</f>
        <v>364.67200000000003</v>
      </c>
    </row>
    <row r="608" spans="1:9" x14ac:dyDescent="0.2">
      <c r="A608" s="19" t="s">
        <v>15</v>
      </c>
      <c r="B608" s="2" t="s">
        <v>788</v>
      </c>
      <c r="C608" s="2" t="s">
        <v>789</v>
      </c>
      <c r="E608" s="3">
        <v>235</v>
      </c>
      <c r="G608" s="3">
        <f t="shared" si="146"/>
        <v>23.5</v>
      </c>
      <c r="H608" s="3">
        <f t="shared" si="147"/>
        <v>31.02</v>
      </c>
      <c r="I608" s="3">
        <f t="shared" si="148"/>
        <v>289.52</v>
      </c>
    </row>
    <row r="609" spans="1:11" x14ac:dyDescent="0.2">
      <c r="A609" s="19" t="s">
        <v>798</v>
      </c>
      <c r="B609" s="2" t="s">
        <v>799</v>
      </c>
      <c r="E609" s="3">
        <v>150</v>
      </c>
      <c r="G609" s="3">
        <f t="shared" si="146"/>
        <v>15</v>
      </c>
      <c r="H609" s="3">
        <f t="shared" si="147"/>
        <v>19.8</v>
      </c>
      <c r="I609" s="3">
        <f t="shared" si="148"/>
        <v>184.8</v>
      </c>
    </row>
    <row r="610" spans="1:11" x14ac:dyDescent="0.2">
      <c r="A610" s="19" t="s">
        <v>16</v>
      </c>
      <c r="B610" s="2" t="s">
        <v>800</v>
      </c>
      <c r="C610" s="2" t="s">
        <v>801</v>
      </c>
      <c r="E610" s="3">
        <v>220</v>
      </c>
      <c r="G610" s="3">
        <f t="shared" si="146"/>
        <v>22</v>
      </c>
      <c r="H610" s="3">
        <f t="shared" si="147"/>
        <v>29.04</v>
      </c>
      <c r="I610" s="3">
        <f t="shared" si="148"/>
        <v>271.04000000000002</v>
      </c>
    </row>
    <row r="611" spans="1:11" x14ac:dyDescent="0.2">
      <c r="A611" s="19" t="s">
        <v>777</v>
      </c>
      <c r="B611" s="2" t="s">
        <v>616</v>
      </c>
      <c r="E611" s="3">
        <v>200</v>
      </c>
      <c r="G611" s="3">
        <f t="shared" si="146"/>
        <v>20</v>
      </c>
      <c r="H611" s="3">
        <f t="shared" si="147"/>
        <v>26.4</v>
      </c>
      <c r="I611" s="3">
        <f t="shared" si="148"/>
        <v>246.4</v>
      </c>
    </row>
    <row r="612" spans="1:11" x14ac:dyDescent="0.2">
      <c r="A612" s="19" t="s">
        <v>802</v>
      </c>
      <c r="B612" s="2" t="s">
        <v>616</v>
      </c>
      <c r="E612" s="3">
        <v>250</v>
      </c>
      <c r="G612" s="3">
        <f t="shared" si="146"/>
        <v>25</v>
      </c>
      <c r="H612" s="3">
        <f t="shared" si="147"/>
        <v>33</v>
      </c>
      <c r="I612" s="3">
        <f t="shared" si="148"/>
        <v>308</v>
      </c>
    </row>
    <row r="613" spans="1:11" x14ac:dyDescent="0.2">
      <c r="A613" s="27" t="s">
        <v>803</v>
      </c>
      <c r="B613" s="20" t="s">
        <v>138</v>
      </c>
      <c r="C613" s="20"/>
      <c r="D613" s="7"/>
      <c r="E613" s="7">
        <v>250</v>
      </c>
      <c r="F613" s="7"/>
      <c r="G613" s="7">
        <f t="shared" si="146"/>
        <v>25</v>
      </c>
      <c r="H613" s="7">
        <f t="shared" si="147"/>
        <v>33</v>
      </c>
      <c r="I613" s="7">
        <f t="shared" si="148"/>
        <v>308</v>
      </c>
    </row>
    <row r="614" spans="1:11" x14ac:dyDescent="0.2">
      <c r="I614" s="8">
        <f>SUM(I563:I613)</f>
        <v>15252.776000000002</v>
      </c>
      <c r="J614" s="8"/>
      <c r="K614" s="8"/>
    </row>
    <row r="616" spans="1:11" x14ac:dyDescent="0.2">
      <c r="H616" s="8" t="s">
        <v>805</v>
      </c>
      <c r="I616" s="8">
        <f>I614+I558++I525+I473+I431+I387+I350+I327+I302+I286+I263+I228+I210+I182+I161+I137+I113+I80+I48+I13</f>
        <v>137791.42489599998</v>
      </c>
    </row>
    <row r="617" spans="1:11" x14ac:dyDescent="0.2">
      <c r="H617" s="8" t="s">
        <v>804</v>
      </c>
      <c r="I617" s="8">
        <f>I616/0.74</f>
        <v>186204.62823783781</v>
      </c>
    </row>
    <row r="620" spans="1:11" x14ac:dyDescent="0.2">
      <c r="A620" s="28" t="s">
        <v>816</v>
      </c>
    </row>
    <row r="622" spans="1:11" x14ac:dyDescent="0.2">
      <c r="A622" s="19" t="s">
        <v>826</v>
      </c>
      <c r="B622" s="2" t="s">
        <v>817</v>
      </c>
      <c r="C622" s="2" t="s">
        <v>823</v>
      </c>
      <c r="E622" s="3">
        <v>85</v>
      </c>
      <c r="G622" s="3">
        <f t="shared" ref="G622:G624" si="155">E622*0.1</f>
        <v>8.5</v>
      </c>
      <c r="H622" s="3">
        <f t="shared" ref="H622:H624" si="156">(E622+G622)*0.12</f>
        <v>11.219999999999999</v>
      </c>
      <c r="I622" s="3">
        <f t="shared" ref="I622:I624" si="157">E622+G622+H622</f>
        <v>104.72</v>
      </c>
    </row>
    <row r="623" spans="1:11" x14ac:dyDescent="0.2">
      <c r="A623" s="19" t="s">
        <v>827</v>
      </c>
      <c r="B623" s="2" t="s">
        <v>817</v>
      </c>
      <c r="C623" s="2" t="s">
        <v>824</v>
      </c>
      <c r="E623" s="3">
        <v>85</v>
      </c>
      <c r="G623" s="3">
        <f t="shared" si="155"/>
        <v>8.5</v>
      </c>
      <c r="H623" s="3">
        <f t="shared" si="156"/>
        <v>11.219999999999999</v>
      </c>
      <c r="I623" s="3">
        <f t="shared" si="157"/>
        <v>104.72</v>
      </c>
    </row>
    <row r="624" spans="1:11" x14ac:dyDescent="0.2">
      <c r="A624" s="19" t="s">
        <v>828</v>
      </c>
      <c r="B624" s="2" t="s">
        <v>817</v>
      </c>
      <c r="C624" s="2" t="s">
        <v>825</v>
      </c>
      <c r="E624" s="3">
        <v>85</v>
      </c>
      <c r="G624" s="3">
        <f t="shared" si="155"/>
        <v>8.5</v>
      </c>
      <c r="H624" s="3">
        <f t="shared" si="156"/>
        <v>11.219999999999999</v>
      </c>
      <c r="I624" s="3">
        <f t="shared" si="157"/>
        <v>104.72</v>
      </c>
    </row>
    <row r="626" spans="1:9" x14ac:dyDescent="0.2">
      <c r="A626" s="19" t="s">
        <v>385</v>
      </c>
      <c r="B626" s="2" t="s">
        <v>133</v>
      </c>
      <c r="C626" s="2" t="s">
        <v>386</v>
      </c>
      <c r="E626" s="3">
        <v>18</v>
      </c>
      <c r="G626" s="3">
        <f t="shared" ref="G626:G627" si="158">E626*0.1</f>
        <v>1.8</v>
      </c>
      <c r="H626" s="3">
        <f t="shared" ref="H626:H627" si="159">(E626+G626)*0.12</f>
        <v>2.3759999999999999</v>
      </c>
      <c r="I626" s="3">
        <f t="shared" ref="I626:I627" si="160">E626+G626+H626</f>
        <v>22.176000000000002</v>
      </c>
    </row>
    <row r="627" spans="1:9" x14ac:dyDescent="0.2">
      <c r="A627" s="19" t="s">
        <v>818</v>
      </c>
      <c r="B627" s="2" t="s">
        <v>81</v>
      </c>
      <c r="E627" s="3">
        <v>10</v>
      </c>
      <c r="G627" s="3">
        <f t="shared" si="158"/>
        <v>1</v>
      </c>
      <c r="H627" s="3">
        <f t="shared" si="159"/>
        <v>1.3199999999999998</v>
      </c>
      <c r="I627" s="3">
        <f t="shared" si="160"/>
        <v>12.32</v>
      </c>
    </row>
    <row r="628" spans="1:9" x14ac:dyDescent="0.2">
      <c r="A628" s="19" t="s">
        <v>819</v>
      </c>
      <c r="B628" s="2" t="s">
        <v>81</v>
      </c>
      <c r="C628" s="2" t="s">
        <v>575</v>
      </c>
    </row>
    <row r="629" spans="1:9" x14ac:dyDescent="0.2">
      <c r="A629" s="19" t="s">
        <v>820</v>
      </c>
      <c r="B629" s="2" t="s">
        <v>399</v>
      </c>
      <c r="C629" s="2" t="s">
        <v>822</v>
      </c>
      <c r="E629" s="3">
        <v>25</v>
      </c>
      <c r="G629" s="3">
        <f t="shared" ref="G629" si="161">E629*0.1</f>
        <v>2.5</v>
      </c>
      <c r="H629" s="3">
        <f t="shared" ref="H629" si="162">(E629+G629)*0.12</f>
        <v>3.3</v>
      </c>
      <c r="I629" s="3">
        <f t="shared" ref="I629" si="163">E629+G629+H629</f>
        <v>30.8</v>
      </c>
    </row>
    <row r="630" spans="1:9" x14ac:dyDescent="0.2">
      <c r="A630" s="19" t="s">
        <v>821</v>
      </c>
      <c r="B630" s="2" t="s">
        <v>133</v>
      </c>
      <c r="C630" s="2" t="s">
        <v>838</v>
      </c>
      <c r="E630" s="3">
        <v>50</v>
      </c>
      <c r="G630" s="3">
        <f t="shared" ref="G630:G631" si="164">E630*0.1</f>
        <v>5</v>
      </c>
      <c r="H630" s="3">
        <f t="shared" ref="H630:H631" si="165">(E630+G630)*0.12</f>
        <v>6.6</v>
      </c>
      <c r="I630" s="3">
        <f t="shared" ref="I630:I631" si="166">E630+G630+H630</f>
        <v>61.6</v>
      </c>
    </row>
    <row r="631" spans="1:9" x14ac:dyDescent="0.2">
      <c r="A631" s="19" t="s">
        <v>884</v>
      </c>
      <c r="B631" s="2" t="s">
        <v>838</v>
      </c>
      <c r="E631" s="3">
        <v>0</v>
      </c>
      <c r="G631" s="3">
        <f t="shared" si="164"/>
        <v>0</v>
      </c>
      <c r="H631" s="3">
        <f t="shared" si="165"/>
        <v>0</v>
      </c>
      <c r="I631" s="3">
        <f t="shared" si="166"/>
        <v>0</v>
      </c>
    </row>
    <row r="633" spans="1:9" x14ac:dyDescent="0.2">
      <c r="A633" s="19" t="s">
        <v>829</v>
      </c>
      <c r="B633" s="2" t="s">
        <v>138</v>
      </c>
      <c r="E633" s="3">
        <v>5</v>
      </c>
      <c r="G633" s="3">
        <f t="shared" ref="G633" si="167">E633*0.1</f>
        <v>0.5</v>
      </c>
      <c r="H633" s="3">
        <f t="shared" ref="H633" si="168">(E633+G633)*0.12</f>
        <v>0.65999999999999992</v>
      </c>
      <c r="I633" s="3">
        <f t="shared" ref="I633" si="169">E633+G633+H633</f>
        <v>6.16</v>
      </c>
    </row>
    <row r="635" spans="1:9" x14ac:dyDescent="0.2">
      <c r="A635" s="19" t="s">
        <v>833</v>
      </c>
      <c r="B635" s="2" t="s">
        <v>209</v>
      </c>
      <c r="C635" s="2" t="s">
        <v>832</v>
      </c>
      <c r="E635" s="3">
        <v>40</v>
      </c>
      <c r="G635" s="3">
        <f t="shared" ref="G635" si="170">E635*0.1</f>
        <v>4</v>
      </c>
      <c r="H635" s="3">
        <f t="shared" ref="H635" si="171">(E635+G635)*0.12</f>
        <v>5.2799999999999994</v>
      </c>
      <c r="I635" s="3">
        <f t="shared" ref="I635" si="172">E635+G635+H635</f>
        <v>49.28</v>
      </c>
    </row>
    <row r="636" spans="1:9" x14ac:dyDescent="0.2">
      <c r="A636" s="19" t="s">
        <v>837</v>
      </c>
      <c r="B636" s="2" t="s">
        <v>209</v>
      </c>
      <c r="C636" s="2" t="s">
        <v>831</v>
      </c>
      <c r="E636" s="3">
        <v>70</v>
      </c>
      <c r="G636" s="3">
        <f t="shared" ref="G636" si="173">E636*0.1</f>
        <v>7</v>
      </c>
      <c r="H636" s="3">
        <f t="shared" ref="H636" si="174">(E636+G636)*0.12</f>
        <v>9.24</v>
      </c>
      <c r="I636" s="3">
        <f t="shared" ref="I636" si="175">E636+G636+H636</f>
        <v>86.24</v>
      </c>
    </row>
    <row r="637" spans="1:9" x14ac:dyDescent="0.2">
      <c r="A637" s="19" t="s">
        <v>834</v>
      </c>
      <c r="B637" s="2" t="s">
        <v>209</v>
      </c>
      <c r="C637" s="2" t="s">
        <v>830</v>
      </c>
      <c r="E637" s="3">
        <v>60</v>
      </c>
      <c r="G637" s="3">
        <f t="shared" ref="G637:G639" si="176">E637*0.1</f>
        <v>6</v>
      </c>
      <c r="H637" s="3">
        <f t="shared" ref="H637:H639" si="177">(E637+G637)*0.12</f>
        <v>7.92</v>
      </c>
      <c r="I637" s="3">
        <f t="shared" ref="I637:I639" si="178">E637+G637+H637</f>
        <v>73.92</v>
      </c>
    </row>
    <row r="638" spans="1:9" x14ac:dyDescent="0.2">
      <c r="A638" s="30" t="s">
        <v>835</v>
      </c>
      <c r="B638" s="2" t="s">
        <v>776</v>
      </c>
      <c r="E638" s="3">
        <v>30</v>
      </c>
      <c r="G638" s="3">
        <f t="shared" si="176"/>
        <v>3</v>
      </c>
      <c r="H638" s="3">
        <f t="shared" si="177"/>
        <v>3.96</v>
      </c>
      <c r="I638" s="3">
        <f t="shared" si="178"/>
        <v>36.96</v>
      </c>
    </row>
    <row r="639" spans="1:9" x14ac:dyDescent="0.2">
      <c r="A639" s="30" t="s">
        <v>839</v>
      </c>
      <c r="B639" s="2" t="s">
        <v>836</v>
      </c>
      <c r="E639" s="3">
        <v>30</v>
      </c>
      <c r="G639" s="3">
        <f t="shared" si="176"/>
        <v>3</v>
      </c>
      <c r="H639" s="3">
        <f t="shared" si="177"/>
        <v>3.96</v>
      </c>
      <c r="I639" s="3">
        <f t="shared" si="178"/>
        <v>36.96</v>
      </c>
    </row>
    <row r="641" spans="1:9" x14ac:dyDescent="0.2">
      <c r="A641" s="19" t="s">
        <v>840</v>
      </c>
      <c r="E641" s="3">
        <v>15</v>
      </c>
      <c r="G641" s="3">
        <f t="shared" ref="G641:G644" si="179">E641*0.1</f>
        <v>1.5</v>
      </c>
      <c r="H641" s="3">
        <f t="shared" ref="H641:H644" si="180">(E641+G641)*0.12</f>
        <v>1.98</v>
      </c>
      <c r="I641" s="3">
        <f t="shared" ref="I641:I644" si="181">E641+G641+H641</f>
        <v>18.48</v>
      </c>
    </row>
    <row r="642" spans="1:9" x14ac:dyDescent="0.2">
      <c r="A642" s="19" t="s">
        <v>841</v>
      </c>
      <c r="E642" s="3">
        <v>10</v>
      </c>
      <c r="G642" s="3">
        <f t="shared" si="179"/>
        <v>1</v>
      </c>
      <c r="H642" s="3">
        <f t="shared" si="180"/>
        <v>1.3199999999999998</v>
      </c>
      <c r="I642" s="3">
        <f t="shared" si="181"/>
        <v>12.32</v>
      </c>
    </row>
    <row r="643" spans="1:9" x14ac:dyDescent="0.2">
      <c r="A643" s="19" t="s">
        <v>843</v>
      </c>
      <c r="B643" s="2" t="s">
        <v>133</v>
      </c>
      <c r="E643" s="3">
        <v>25</v>
      </c>
      <c r="G643" s="3">
        <f t="shared" si="179"/>
        <v>2.5</v>
      </c>
      <c r="H643" s="3">
        <f t="shared" si="180"/>
        <v>3.3</v>
      </c>
      <c r="I643" s="3">
        <f t="shared" si="181"/>
        <v>30.8</v>
      </c>
    </row>
    <row r="644" spans="1:9" x14ac:dyDescent="0.2">
      <c r="A644" s="19" t="s">
        <v>850</v>
      </c>
      <c r="B644" s="2" t="s">
        <v>851</v>
      </c>
      <c r="E644" s="3">
        <v>225</v>
      </c>
      <c r="G644" s="3">
        <f t="shared" si="179"/>
        <v>22.5</v>
      </c>
      <c r="H644" s="3">
        <f t="shared" si="180"/>
        <v>29.7</v>
      </c>
      <c r="I644" s="3">
        <f t="shared" si="181"/>
        <v>277.2</v>
      </c>
    </row>
    <row r="646" spans="1:9" x14ac:dyDescent="0.2">
      <c r="A646" s="19" t="s">
        <v>844</v>
      </c>
      <c r="B646" s="2" t="s">
        <v>838</v>
      </c>
      <c r="E646" s="3">
        <v>25</v>
      </c>
      <c r="G646" s="3">
        <f t="shared" ref="G646" si="182">E646*0.1</f>
        <v>2.5</v>
      </c>
      <c r="H646" s="3">
        <f t="shared" ref="H646" si="183">(E646+G646)*0.12</f>
        <v>3.3</v>
      </c>
      <c r="I646" s="3">
        <f t="shared" ref="I646" si="184">E646+G646+H646</f>
        <v>30.8</v>
      </c>
    </row>
    <row r="648" spans="1:9" x14ac:dyDescent="0.2">
      <c r="A648" s="19" t="s">
        <v>845</v>
      </c>
      <c r="B648" s="2" t="s">
        <v>846</v>
      </c>
      <c r="E648" s="3">
        <v>250</v>
      </c>
      <c r="G648" s="3">
        <f t="shared" ref="G648:G649" si="185">E648*0.1</f>
        <v>25</v>
      </c>
      <c r="H648" s="3">
        <f t="shared" ref="H648:H649" si="186">(E648+G648)*0.12</f>
        <v>33</v>
      </c>
      <c r="I648" s="3">
        <f t="shared" ref="I648:I649" si="187">E648+G648+H648</f>
        <v>308</v>
      </c>
    </row>
    <row r="649" spans="1:9" x14ac:dyDescent="0.2">
      <c r="A649" s="19" t="s">
        <v>847</v>
      </c>
      <c r="B649" s="2" t="s">
        <v>838</v>
      </c>
      <c r="E649" s="3">
        <v>15</v>
      </c>
      <c r="G649" s="3">
        <f t="shared" si="185"/>
        <v>1.5</v>
      </c>
      <c r="H649" s="3">
        <f t="shared" si="186"/>
        <v>1.98</v>
      </c>
      <c r="I649" s="3">
        <f t="shared" si="187"/>
        <v>18.48</v>
      </c>
    </row>
    <row r="651" spans="1:9" x14ac:dyDescent="0.2">
      <c r="A651" s="19" t="s">
        <v>848</v>
      </c>
      <c r="B651" s="2" t="s">
        <v>389</v>
      </c>
      <c r="G651" s="3">
        <f t="shared" ref="G651:G652" si="188">E651*0.1</f>
        <v>0</v>
      </c>
      <c r="H651" s="3">
        <f t="shared" ref="H651:H652" si="189">(E651+G651)*0.12</f>
        <v>0</v>
      </c>
      <c r="I651" s="3">
        <f t="shared" ref="I651:I652" si="190">E651+G651+H651</f>
        <v>0</v>
      </c>
    </row>
    <row r="652" spans="1:9" x14ac:dyDescent="0.2">
      <c r="A652" s="19" t="s">
        <v>849</v>
      </c>
      <c r="B652" s="2" t="s">
        <v>133</v>
      </c>
      <c r="E652" s="3">
        <v>35</v>
      </c>
      <c r="G652" s="3">
        <f t="shared" si="188"/>
        <v>3.5</v>
      </c>
      <c r="H652" s="3">
        <f t="shared" si="189"/>
        <v>4.62</v>
      </c>
      <c r="I652" s="3">
        <f t="shared" si="190"/>
        <v>43.12</v>
      </c>
    </row>
    <row r="654" spans="1:9" x14ac:dyDescent="0.2">
      <c r="A654" s="19" t="s">
        <v>852</v>
      </c>
      <c r="B654" s="2" t="s">
        <v>838</v>
      </c>
      <c r="E654" s="3">
        <f>4*10</f>
        <v>40</v>
      </c>
      <c r="G654" s="3">
        <f t="shared" ref="G654" si="191">E654*0.1</f>
        <v>4</v>
      </c>
      <c r="H654" s="3">
        <f t="shared" ref="H654" si="192">(E654+G654)*0.12</f>
        <v>5.2799999999999994</v>
      </c>
      <c r="I654" s="3">
        <f t="shared" ref="I654" si="193">E654+G654+H654</f>
        <v>49.28</v>
      </c>
    </row>
    <row r="656" spans="1:9" x14ac:dyDescent="0.2">
      <c r="A656" s="19" t="s">
        <v>857</v>
      </c>
      <c r="B656" s="2" t="s">
        <v>666</v>
      </c>
      <c r="E656" s="3">
        <v>250</v>
      </c>
      <c r="G656" s="3">
        <f t="shared" ref="G656" si="194">E656*0.1</f>
        <v>25</v>
      </c>
      <c r="H656" s="3">
        <f t="shared" ref="H656" si="195">(E656+G656)*0.12</f>
        <v>33</v>
      </c>
      <c r="I656" s="3">
        <f t="shared" ref="I656" si="196">E656+G656+H656</f>
        <v>308</v>
      </c>
    </row>
    <row r="657" spans="1:9" x14ac:dyDescent="0.2">
      <c r="A657" s="19" t="s">
        <v>856</v>
      </c>
      <c r="B657" s="2" t="s">
        <v>666</v>
      </c>
      <c r="E657" s="3">
        <v>0</v>
      </c>
      <c r="G657" s="3">
        <f t="shared" ref="G657:G676" si="197">E657*0.1</f>
        <v>0</v>
      </c>
      <c r="H657" s="3">
        <f t="shared" ref="H657:H676" si="198">(E657+G657)*0.12</f>
        <v>0</v>
      </c>
      <c r="I657" s="3">
        <f t="shared" ref="I657:I676" si="199">E657+G657+H657</f>
        <v>0</v>
      </c>
    </row>
    <row r="658" spans="1:9" x14ac:dyDescent="0.2">
      <c r="A658" s="19" t="s">
        <v>855</v>
      </c>
      <c r="B658" s="2" t="s">
        <v>666</v>
      </c>
      <c r="E658" s="3">
        <v>0</v>
      </c>
      <c r="G658" s="3">
        <f t="shared" si="197"/>
        <v>0</v>
      </c>
      <c r="H658" s="3">
        <f t="shared" si="198"/>
        <v>0</v>
      </c>
      <c r="I658" s="3">
        <f t="shared" si="199"/>
        <v>0</v>
      </c>
    </row>
    <row r="659" spans="1:9" x14ac:dyDescent="0.2">
      <c r="A659" s="19" t="s">
        <v>854</v>
      </c>
      <c r="B659" s="2" t="s">
        <v>858</v>
      </c>
      <c r="E659" s="3">
        <v>0</v>
      </c>
      <c r="G659" s="3">
        <f t="shared" si="197"/>
        <v>0</v>
      </c>
      <c r="H659" s="3">
        <f t="shared" si="198"/>
        <v>0</v>
      </c>
      <c r="I659" s="3">
        <f t="shared" si="199"/>
        <v>0</v>
      </c>
    </row>
    <row r="660" spans="1:9" x14ac:dyDescent="0.2">
      <c r="A660" s="19" t="s">
        <v>853</v>
      </c>
      <c r="B660" s="2" t="s">
        <v>858</v>
      </c>
      <c r="E660" s="3">
        <v>0</v>
      </c>
      <c r="G660" s="3">
        <f t="shared" si="197"/>
        <v>0</v>
      </c>
      <c r="H660" s="3">
        <f t="shared" si="198"/>
        <v>0</v>
      </c>
      <c r="I660" s="3">
        <f t="shared" si="199"/>
        <v>0</v>
      </c>
    </row>
    <row r="661" spans="1:9" x14ac:dyDescent="0.2">
      <c r="A661" s="19" t="s">
        <v>859</v>
      </c>
      <c r="B661" s="2" t="s">
        <v>858</v>
      </c>
      <c r="E661" s="3">
        <v>0</v>
      </c>
      <c r="G661" s="3">
        <f t="shared" si="197"/>
        <v>0</v>
      </c>
      <c r="H661" s="3">
        <f t="shared" si="198"/>
        <v>0</v>
      </c>
      <c r="I661" s="3">
        <f t="shared" si="199"/>
        <v>0</v>
      </c>
    </row>
    <row r="662" spans="1:9" x14ac:dyDescent="0.2">
      <c r="A662" s="19" t="s">
        <v>860</v>
      </c>
      <c r="B662" s="2" t="s">
        <v>858</v>
      </c>
      <c r="E662" s="3">
        <v>0</v>
      </c>
      <c r="G662" s="3">
        <f t="shared" si="197"/>
        <v>0</v>
      </c>
      <c r="H662" s="3">
        <f t="shared" si="198"/>
        <v>0</v>
      </c>
      <c r="I662" s="3">
        <f t="shared" si="199"/>
        <v>0</v>
      </c>
    </row>
    <row r="663" spans="1:9" x14ac:dyDescent="0.2">
      <c r="A663" s="19" t="s">
        <v>861</v>
      </c>
      <c r="B663" s="2" t="s">
        <v>529</v>
      </c>
      <c r="E663" s="3">
        <v>0</v>
      </c>
      <c r="G663" s="3">
        <f t="shared" si="197"/>
        <v>0</v>
      </c>
      <c r="H663" s="3">
        <f t="shared" si="198"/>
        <v>0</v>
      </c>
      <c r="I663" s="3">
        <f t="shared" si="199"/>
        <v>0</v>
      </c>
    </row>
    <row r="664" spans="1:9" x14ac:dyDescent="0.2">
      <c r="A664" s="19" t="s">
        <v>862</v>
      </c>
      <c r="B664" s="2" t="s">
        <v>838</v>
      </c>
      <c r="E664" s="3">
        <v>0</v>
      </c>
      <c r="G664" s="3">
        <f t="shared" si="197"/>
        <v>0</v>
      </c>
      <c r="H664" s="3">
        <f t="shared" si="198"/>
        <v>0</v>
      </c>
      <c r="I664" s="3">
        <f t="shared" si="199"/>
        <v>0</v>
      </c>
    </row>
    <row r="665" spans="1:9" x14ac:dyDescent="0.2">
      <c r="A665" s="19" t="s">
        <v>863</v>
      </c>
      <c r="B665" s="2" t="s">
        <v>838</v>
      </c>
      <c r="E665" s="3">
        <v>0</v>
      </c>
      <c r="G665" s="3">
        <f t="shared" si="197"/>
        <v>0</v>
      </c>
      <c r="H665" s="3">
        <f t="shared" si="198"/>
        <v>0</v>
      </c>
      <c r="I665" s="3">
        <f t="shared" si="199"/>
        <v>0</v>
      </c>
    </row>
    <row r="666" spans="1:9" x14ac:dyDescent="0.2">
      <c r="A666" s="19" t="s">
        <v>864</v>
      </c>
      <c r="B666" s="2" t="s">
        <v>838</v>
      </c>
      <c r="E666" s="3">
        <v>0</v>
      </c>
      <c r="G666" s="3">
        <f t="shared" si="197"/>
        <v>0</v>
      </c>
      <c r="H666" s="3">
        <f t="shared" si="198"/>
        <v>0</v>
      </c>
      <c r="I666" s="3">
        <f t="shared" si="199"/>
        <v>0</v>
      </c>
    </row>
    <row r="667" spans="1:9" x14ac:dyDescent="0.2">
      <c r="A667" s="19" t="s">
        <v>865</v>
      </c>
      <c r="B667" s="2" t="s">
        <v>838</v>
      </c>
      <c r="E667" s="3">
        <v>0</v>
      </c>
      <c r="G667" s="3">
        <f t="shared" si="197"/>
        <v>0</v>
      </c>
      <c r="H667" s="3">
        <f t="shared" si="198"/>
        <v>0</v>
      </c>
      <c r="I667" s="3">
        <f t="shared" si="199"/>
        <v>0</v>
      </c>
    </row>
    <row r="668" spans="1:9" x14ac:dyDescent="0.2">
      <c r="A668" s="19" t="s">
        <v>866</v>
      </c>
      <c r="B668" s="2" t="s">
        <v>838</v>
      </c>
      <c r="E668" s="3">
        <v>0</v>
      </c>
      <c r="G668" s="3">
        <f t="shared" si="197"/>
        <v>0</v>
      </c>
      <c r="H668" s="3">
        <f t="shared" si="198"/>
        <v>0</v>
      </c>
      <c r="I668" s="3">
        <f t="shared" si="199"/>
        <v>0</v>
      </c>
    </row>
    <row r="669" spans="1:9" x14ac:dyDescent="0.2">
      <c r="A669" s="19" t="s">
        <v>867</v>
      </c>
      <c r="B669" s="2" t="s">
        <v>838</v>
      </c>
      <c r="E669" s="3">
        <v>0</v>
      </c>
      <c r="G669" s="3">
        <f t="shared" si="197"/>
        <v>0</v>
      </c>
      <c r="H669" s="3">
        <f t="shared" si="198"/>
        <v>0</v>
      </c>
      <c r="I669" s="3">
        <f t="shared" si="199"/>
        <v>0</v>
      </c>
    </row>
    <row r="670" spans="1:9" x14ac:dyDescent="0.2">
      <c r="A670" s="19" t="s">
        <v>868</v>
      </c>
      <c r="B670" s="2" t="s">
        <v>838</v>
      </c>
      <c r="E670" s="3">
        <v>0</v>
      </c>
      <c r="G670" s="3">
        <f t="shared" si="197"/>
        <v>0</v>
      </c>
      <c r="H670" s="3">
        <f t="shared" si="198"/>
        <v>0</v>
      </c>
      <c r="I670" s="3">
        <f t="shared" si="199"/>
        <v>0</v>
      </c>
    </row>
    <row r="671" spans="1:9" x14ac:dyDescent="0.2">
      <c r="A671" s="19" t="s">
        <v>869</v>
      </c>
      <c r="B671" s="2" t="s">
        <v>838</v>
      </c>
      <c r="E671" s="3">
        <v>0</v>
      </c>
      <c r="G671" s="3">
        <f t="shared" si="197"/>
        <v>0</v>
      </c>
      <c r="H671" s="3">
        <f t="shared" si="198"/>
        <v>0</v>
      </c>
      <c r="I671" s="3">
        <f t="shared" si="199"/>
        <v>0</v>
      </c>
    </row>
    <row r="672" spans="1:9" x14ac:dyDescent="0.2">
      <c r="A672" s="19" t="s">
        <v>870</v>
      </c>
      <c r="B672" s="2" t="s">
        <v>838</v>
      </c>
      <c r="E672" s="3">
        <v>0</v>
      </c>
      <c r="G672" s="3">
        <f t="shared" si="197"/>
        <v>0</v>
      </c>
      <c r="H672" s="3">
        <f t="shared" si="198"/>
        <v>0</v>
      </c>
      <c r="I672" s="3">
        <f t="shared" si="199"/>
        <v>0</v>
      </c>
    </row>
    <row r="673" spans="1:9" x14ac:dyDescent="0.2">
      <c r="A673" s="19" t="s">
        <v>871</v>
      </c>
      <c r="B673" s="2" t="s">
        <v>838</v>
      </c>
      <c r="E673" s="3">
        <v>0</v>
      </c>
      <c r="G673" s="3">
        <f t="shared" si="197"/>
        <v>0</v>
      </c>
      <c r="H673" s="3">
        <f t="shared" si="198"/>
        <v>0</v>
      </c>
      <c r="I673" s="3">
        <f t="shared" si="199"/>
        <v>0</v>
      </c>
    </row>
    <row r="674" spans="1:9" x14ac:dyDescent="0.2">
      <c r="A674" s="19" t="s">
        <v>872</v>
      </c>
      <c r="B674" s="2" t="s">
        <v>838</v>
      </c>
      <c r="E674" s="3">
        <v>0</v>
      </c>
      <c r="G674" s="3">
        <f t="shared" si="197"/>
        <v>0</v>
      </c>
      <c r="H674" s="3">
        <f t="shared" si="198"/>
        <v>0</v>
      </c>
      <c r="I674" s="3">
        <f t="shared" si="199"/>
        <v>0</v>
      </c>
    </row>
    <row r="675" spans="1:9" x14ac:dyDescent="0.2">
      <c r="A675" s="19" t="s">
        <v>873</v>
      </c>
      <c r="B675" s="2" t="s">
        <v>838</v>
      </c>
      <c r="E675" s="3">
        <v>0</v>
      </c>
      <c r="G675" s="3">
        <f t="shared" si="197"/>
        <v>0</v>
      </c>
      <c r="H675" s="3">
        <f t="shared" si="198"/>
        <v>0</v>
      </c>
      <c r="I675" s="3">
        <f t="shared" si="199"/>
        <v>0</v>
      </c>
    </row>
    <row r="676" spans="1:9" x14ac:dyDescent="0.2">
      <c r="A676" s="19" t="s">
        <v>874</v>
      </c>
      <c r="B676" s="2" t="s">
        <v>838</v>
      </c>
      <c r="E676" s="3">
        <v>0</v>
      </c>
      <c r="G676" s="3">
        <f t="shared" si="197"/>
        <v>0</v>
      </c>
      <c r="H676" s="3">
        <f t="shared" si="198"/>
        <v>0</v>
      </c>
      <c r="I676" s="3">
        <f t="shared" si="199"/>
        <v>0</v>
      </c>
    </row>
    <row r="678" spans="1:9" x14ac:dyDescent="0.2">
      <c r="A678" s="19" t="s">
        <v>875</v>
      </c>
      <c r="B678" s="2" t="s">
        <v>838</v>
      </c>
      <c r="E678" s="3">
        <v>0</v>
      </c>
      <c r="G678" s="3">
        <f t="shared" ref="G678:G681" si="200">E678*0.1</f>
        <v>0</v>
      </c>
      <c r="H678" s="3">
        <f t="shared" ref="H678:H681" si="201">(E678+G678)*0.12</f>
        <v>0</v>
      </c>
      <c r="I678" s="3">
        <f t="shared" ref="I678:I681" si="202">E678+G678+H678</f>
        <v>0</v>
      </c>
    </row>
    <row r="679" spans="1:9" x14ac:dyDescent="0.2">
      <c r="A679" s="19" t="s">
        <v>883</v>
      </c>
      <c r="B679" s="2" t="s">
        <v>838</v>
      </c>
      <c r="E679" s="3">
        <v>1</v>
      </c>
      <c r="G679" s="3">
        <f t="shared" ref="G679" si="203">E679*0.1</f>
        <v>0.1</v>
      </c>
      <c r="H679" s="3">
        <f t="shared" ref="H679" si="204">(E679+G679)*0.12</f>
        <v>0.13200000000000001</v>
      </c>
      <c r="I679" s="3">
        <f t="shared" ref="I679" si="205">E679+G679+H679</f>
        <v>1.2320000000000002</v>
      </c>
    </row>
    <row r="680" spans="1:9" x14ac:dyDescent="0.2">
      <c r="A680" s="19" t="s">
        <v>876</v>
      </c>
      <c r="B680" s="2" t="s">
        <v>838</v>
      </c>
      <c r="E680" s="3">
        <v>0</v>
      </c>
      <c r="G680" s="3">
        <f t="shared" si="200"/>
        <v>0</v>
      </c>
      <c r="H680" s="3">
        <f t="shared" si="201"/>
        <v>0</v>
      </c>
      <c r="I680" s="3">
        <f t="shared" si="202"/>
        <v>0</v>
      </c>
    </row>
    <row r="681" spans="1:9" x14ac:dyDescent="0.2">
      <c r="A681" s="19" t="s">
        <v>877</v>
      </c>
      <c r="B681" s="2" t="s">
        <v>838</v>
      </c>
      <c r="E681" s="3">
        <v>0</v>
      </c>
      <c r="G681" s="3">
        <f t="shared" si="200"/>
        <v>0</v>
      </c>
      <c r="H681" s="3">
        <f t="shared" si="201"/>
        <v>0</v>
      </c>
      <c r="I681" s="3">
        <f t="shared" si="202"/>
        <v>0</v>
      </c>
    </row>
    <row r="682" spans="1:9" x14ac:dyDescent="0.2">
      <c r="A682" s="19" t="s">
        <v>878</v>
      </c>
      <c r="B682" s="2" t="s">
        <v>838</v>
      </c>
      <c r="E682" s="3">
        <v>250</v>
      </c>
      <c r="G682" s="38">
        <v>4</v>
      </c>
      <c r="H682" s="38">
        <v>5</v>
      </c>
      <c r="I682" s="38">
        <v>49</v>
      </c>
    </row>
    <row r="683" spans="1:9" x14ac:dyDescent="0.2">
      <c r="A683" s="19" t="s">
        <v>879</v>
      </c>
      <c r="B683" s="2" t="s">
        <v>838</v>
      </c>
      <c r="E683" s="3">
        <v>0</v>
      </c>
      <c r="G683" s="3">
        <f t="shared" ref="G683:G685" si="206">E683*0.1</f>
        <v>0</v>
      </c>
      <c r="H683" s="3">
        <f t="shared" ref="H683:H685" si="207">(E683+G683)*0.12</f>
        <v>0</v>
      </c>
      <c r="I683" s="3">
        <f t="shared" ref="I683:I685" si="208">E683+G683+H683</f>
        <v>0</v>
      </c>
    </row>
    <row r="684" spans="1:9" x14ac:dyDescent="0.2">
      <c r="A684" s="19" t="s">
        <v>882</v>
      </c>
      <c r="B684" s="2" t="s">
        <v>838</v>
      </c>
      <c r="E684" s="3">
        <v>0</v>
      </c>
      <c r="G684" s="3">
        <f t="shared" si="206"/>
        <v>0</v>
      </c>
      <c r="H684" s="3">
        <f t="shared" si="207"/>
        <v>0</v>
      </c>
      <c r="I684" s="3">
        <f t="shared" si="208"/>
        <v>0</v>
      </c>
    </row>
    <row r="685" spans="1:9" x14ac:dyDescent="0.2">
      <c r="A685" s="27" t="s">
        <v>880</v>
      </c>
      <c r="B685" s="20" t="s">
        <v>838</v>
      </c>
      <c r="C685" s="20"/>
      <c r="D685" s="7"/>
      <c r="E685" s="7">
        <v>0</v>
      </c>
      <c r="F685" s="7"/>
      <c r="G685" s="7">
        <f t="shared" si="206"/>
        <v>0</v>
      </c>
      <c r="H685" s="7">
        <f t="shared" si="207"/>
        <v>0</v>
      </c>
      <c r="I685" s="7">
        <f t="shared" si="208"/>
        <v>0</v>
      </c>
    </row>
    <row r="687" spans="1:9" x14ac:dyDescent="0.2">
      <c r="H687" s="8" t="s">
        <v>881</v>
      </c>
      <c r="I687" s="39">
        <f>SUM(I622:I685)</f>
        <v>1877.2879999999998</v>
      </c>
    </row>
  </sheetData>
  <phoneticPr fontId="4" type="noConversion"/>
  <pageMargins left="0.19685039370078741" right="0.19685039370078741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Spratt</dc:creator>
  <cp:lastModifiedBy>Derek Spratt</cp:lastModifiedBy>
  <cp:lastPrinted>2019-12-01T22:28:48Z</cp:lastPrinted>
  <dcterms:created xsi:type="dcterms:W3CDTF">2019-09-06T19:42:44Z</dcterms:created>
  <dcterms:modified xsi:type="dcterms:W3CDTF">2019-12-21T02:16:20Z</dcterms:modified>
</cp:coreProperties>
</file>